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_\Documents\"/>
    </mc:Choice>
  </mc:AlternateContent>
  <xr:revisionPtr revIDLastSave="0" documentId="13_ncr:1_{9CE0956C-405B-495B-A499-60B2461BDEA5}" xr6:coauthVersionLast="47" xr6:coauthVersionMax="47" xr10:uidLastSave="{00000000-0000-0000-0000-000000000000}"/>
  <bookViews>
    <workbookView xWindow="-120" yWindow="-120" windowWidth="20730" windowHeight="11160" xr2:uid="{5456D3BA-FE02-49C2-9C36-5111CCF64B2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5" i="1" l="1"/>
  <c r="R64" i="1"/>
  <c r="R63" i="1"/>
  <c r="R62" i="1"/>
  <c r="R61" i="1"/>
  <c r="R60" i="1"/>
  <c r="R44" i="1"/>
  <c r="A44" i="1"/>
  <c r="R8" i="1"/>
  <c r="A8" i="1"/>
  <c r="A22" i="1"/>
  <c r="R22" i="1"/>
  <c r="R18" i="1"/>
  <c r="R82" i="1"/>
  <c r="R15" i="1"/>
  <c r="R58" i="1"/>
  <c r="A58" i="1"/>
  <c r="R38" i="1"/>
  <c r="A38" i="1"/>
  <c r="R13" i="1"/>
  <c r="R83" i="1"/>
  <c r="A83" i="1"/>
  <c r="A25" i="1"/>
  <c r="R20" i="1"/>
  <c r="A20" i="1"/>
  <c r="R70" i="1"/>
  <c r="A70" i="1"/>
  <c r="R51" i="1"/>
  <c r="A51" i="1"/>
  <c r="A95" i="1"/>
  <c r="A89" i="1"/>
  <c r="A56" i="1"/>
  <c r="R39" i="1"/>
  <c r="A39" i="1"/>
  <c r="A55" i="1"/>
  <c r="A61" i="1"/>
  <c r="R54" i="1"/>
  <c r="A54" i="1"/>
  <c r="R31" i="1"/>
  <c r="A31" i="1"/>
  <c r="R32" i="1"/>
  <c r="A32" i="1"/>
  <c r="R29" i="1"/>
  <c r="A29" i="1"/>
  <c r="R11" i="1"/>
  <c r="A11" i="1"/>
  <c r="R53" i="1"/>
  <c r="A53" i="1"/>
  <c r="R34" i="1"/>
  <c r="A34" i="1"/>
  <c r="R30" i="1"/>
  <c r="A30" i="1"/>
  <c r="R35" i="1"/>
  <c r="A35" i="1"/>
  <c r="R45" i="1"/>
  <c r="A45" i="1"/>
  <c r="A41" i="1"/>
  <c r="R43" i="1"/>
  <c r="A43" i="1"/>
  <c r="R33" i="1"/>
  <c r="A33" i="1"/>
  <c r="R79" i="1"/>
  <c r="A79" i="1"/>
  <c r="R94" i="1"/>
  <c r="A94" i="1"/>
  <c r="A47" i="1"/>
  <c r="A24" i="1"/>
  <c r="A63" i="1"/>
  <c r="R37" i="1"/>
  <c r="A37" i="1"/>
  <c r="R23" i="1"/>
  <c r="A23" i="1"/>
  <c r="A65" i="1"/>
  <c r="R16" i="1"/>
  <c r="A16" i="1"/>
  <c r="A60" i="1"/>
  <c r="R36" i="1"/>
  <c r="A36" i="1"/>
  <c r="R76" i="1"/>
  <c r="A76" i="1"/>
  <c r="R21" i="1"/>
  <c r="A21" i="1"/>
  <c r="R12" i="1"/>
  <c r="A12" i="1"/>
  <c r="R69" i="1"/>
  <c r="A69" i="1"/>
  <c r="R92" i="1"/>
  <c r="A92" i="1"/>
  <c r="R49" i="1"/>
  <c r="A49" i="1"/>
  <c r="R52" i="1"/>
  <c r="A52" i="1"/>
  <c r="R73" i="1"/>
  <c r="A73" i="1"/>
  <c r="R10" i="1"/>
  <c r="A10" i="1"/>
  <c r="A40" i="1"/>
  <c r="R71" i="1"/>
  <c r="A71" i="1"/>
  <c r="R27" i="1"/>
  <c r="A27" i="1"/>
  <c r="R87" i="1"/>
  <c r="A87" i="1"/>
  <c r="R88" i="1"/>
  <c r="A88" i="1"/>
  <c r="R14" i="1"/>
  <c r="A14" i="1"/>
  <c r="R68" i="1"/>
  <c r="A68" i="1"/>
  <c r="R28" i="1"/>
  <c r="A28" i="1"/>
  <c r="R17" i="1"/>
  <c r="A17" i="1"/>
  <c r="R75" i="1"/>
  <c r="A75" i="1"/>
  <c r="A80" i="1"/>
  <c r="R85" i="1"/>
  <c r="R74" i="1"/>
  <c r="A74" i="1"/>
  <c r="R93" i="1"/>
  <c r="A93" i="1"/>
  <c r="R50" i="1"/>
  <c r="A50" i="1"/>
  <c r="R91" i="1"/>
  <c r="A91" i="1"/>
  <c r="R77" i="1"/>
  <c r="A77" i="1"/>
  <c r="A64" i="1"/>
  <c r="A46" i="1"/>
  <c r="R67" i="1"/>
  <c r="A67" i="1"/>
  <c r="R78" i="1"/>
  <c r="A78" i="1"/>
  <c r="R72" i="1"/>
  <c r="A72" i="1"/>
  <c r="R9" i="1"/>
</calcChain>
</file>

<file path=xl/sharedStrings.xml><?xml version="1.0" encoding="utf-8"?>
<sst xmlns="http://schemas.openxmlformats.org/spreadsheetml/2006/main" count="556" uniqueCount="234">
  <si>
    <t>Waltham Chase MCC</t>
  </si>
  <si>
    <t>Entry List - The Macmillan Charity Trial, Saturday 13th November 2021</t>
  </si>
  <si>
    <t>Hut Hill, Chandlers Fors, Hants. Permit ACU 61792</t>
  </si>
  <si>
    <t>No.</t>
  </si>
  <si>
    <t>Name</t>
  </si>
  <si>
    <t>Class</t>
  </si>
  <si>
    <t>Machine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</si>
  <si>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</si>
  <si>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</si>
  <si>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</si>
  <si>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</si>
  <si>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</si>
  <si>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</si>
  <si>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</si>
  <si>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</si>
  <si>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</si>
  <si>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</si>
  <si>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</si>
  <si>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</si>
  <si>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Tot.</t>
  </si>
  <si>
    <t>Pos.</t>
  </si>
  <si>
    <t>Dan</t>
  </si>
  <si>
    <t>Marsh</t>
  </si>
  <si>
    <t>Expert</t>
  </si>
  <si>
    <t>Montesa 301RR</t>
  </si>
  <si>
    <t>Matt</t>
  </si>
  <si>
    <t>Boreham</t>
  </si>
  <si>
    <t>Clubman</t>
  </si>
  <si>
    <t>TRS 300 RR</t>
  </si>
  <si>
    <t>Colin</t>
  </si>
  <si>
    <t>Mew</t>
  </si>
  <si>
    <t>Veteran</t>
  </si>
  <si>
    <t>TRS 250</t>
  </si>
  <si>
    <t>Ronnie</t>
  </si>
  <si>
    <t>Allen</t>
  </si>
  <si>
    <t>Montesa 315R</t>
  </si>
  <si>
    <t>Andy</t>
  </si>
  <si>
    <t>Gregory</t>
  </si>
  <si>
    <t>Beta Evo 250</t>
  </si>
  <si>
    <t>Withers</t>
  </si>
  <si>
    <t>Pre 65 D</t>
  </si>
  <si>
    <t>BSA B40</t>
  </si>
  <si>
    <t>Geoffrey</t>
  </si>
  <si>
    <t>Titcombe</t>
  </si>
  <si>
    <t>Twin Shock D</t>
  </si>
  <si>
    <t>Honda TLM 50</t>
  </si>
  <si>
    <t>Ian</t>
  </si>
  <si>
    <t>Bartholomew</t>
  </si>
  <si>
    <t>Beta 250</t>
  </si>
  <si>
    <t>Rory</t>
  </si>
  <si>
    <t>Bennett</t>
  </si>
  <si>
    <t>Youth C</t>
  </si>
  <si>
    <t>Oset</t>
  </si>
  <si>
    <t>Christopher</t>
  </si>
  <si>
    <t>Wiseman</t>
  </si>
  <si>
    <t>Sportsman</t>
  </si>
  <si>
    <t>Gas Gas 300</t>
  </si>
  <si>
    <t>Finley</t>
  </si>
  <si>
    <t>Youth D</t>
  </si>
  <si>
    <t>Andrew</t>
  </si>
  <si>
    <t>Bryant</t>
  </si>
  <si>
    <t>Gas Gas TXT 280</t>
  </si>
  <si>
    <t>Freddy</t>
  </si>
  <si>
    <t>Mitson</t>
  </si>
  <si>
    <t>Beta 125</t>
  </si>
  <si>
    <t>Trevor</t>
  </si>
  <si>
    <t>Gatrell</t>
  </si>
  <si>
    <t>Sherco 300</t>
  </si>
  <si>
    <t>David</t>
  </si>
  <si>
    <t>Brawn</t>
  </si>
  <si>
    <t>Beta Evo 300</t>
  </si>
  <si>
    <t>Terry</t>
  </si>
  <si>
    <t>Ryalls</t>
  </si>
  <si>
    <t>Novice</t>
  </si>
  <si>
    <t>Gas Gas TXT 125</t>
  </si>
  <si>
    <t>Shamus</t>
  </si>
  <si>
    <t>Doohan</t>
  </si>
  <si>
    <t>John</t>
  </si>
  <si>
    <t>Holdsworth</t>
  </si>
  <si>
    <t>Montesa 301</t>
  </si>
  <si>
    <t>Max</t>
  </si>
  <si>
    <t>Gray</t>
  </si>
  <si>
    <t>Beta Evo 80</t>
  </si>
  <si>
    <t>James</t>
  </si>
  <si>
    <t>Beta 80</t>
  </si>
  <si>
    <t>Lloyd</t>
  </si>
  <si>
    <t>Honda 4RT</t>
  </si>
  <si>
    <t>Richard</t>
  </si>
  <si>
    <t>Harris</t>
  </si>
  <si>
    <t>Honda 260</t>
  </si>
  <si>
    <t>Grist</t>
  </si>
  <si>
    <t>TRS RR 300</t>
  </si>
  <si>
    <t>Michael</t>
  </si>
  <si>
    <t>Hinton</t>
  </si>
  <si>
    <t>Vertigo 250</t>
  </si>
  <si>
    <t>Brian</t>
  </si>
  <si>
    <t>Page</t>
  </si>
  <si>
    <t>Emily</t>
  </si>
  <si>
    <t>Montesa 260</t>
  </si>
  <si>
    <t>Matthew</t>
  </si>
  <si>
    <t>Rowden</t>
  </si>
  <si>
    <t>Sherco ST Factory 250</t>
  </si>
  <si>
    <t>Dexter</t>
  </si>
  <si>
    <t>Smallshaw</t>
  </si>
  <si>
    <t>Gas Gas 250 Pro</t>
  </si>
  <si>
    <t>Mark</t>
  </si>
  <si>
    <t>Shipp</t>
  </si>
  <si>
    <t>TRS 300</t>
  </si>
  <si>
    <t>Oliver</t>
  </si>
  <si>
    <t>Steve</t>
  </si>
  <si>
    <t>Wagstaff</t>
  </si>
  <si>
    <t>Sherco 125</t>
  </si>
  <si>
    <t>Brickell</t>
  </si>
  <si>
    <t>Gas Gas 200</t>
  </si>
  <si>
    <t>Phil</t>
  </si>
  <si>
    <t>Jones</t>
  </si>
  <si>
    <t>Yamaha TY 250</t>
  </si>
  <si>
    <t>Copage</t>
  </si>
  <si>
    <t>Paul</t>
  </si>
  <si>
    <t>Balmain</t>
  </si>
  <si>
    <t>Honda TL 200</t>
  </si>
  <si>
    <t>Jack</t>
  </si>
  <si>
    <t>Somerton</t>
  </si>
  <si>
    <t>Jon</t>
  </si>
  <si>
    <t>Winter</t>
  </si>
  <si>
    <t>Hiscock</t>
  </si>
  <si>
    <t>Yamaha TY 175</t>
  </si>
  <si>
    <t>Dale</t>
  </si>
  <si>
    <t>Francis</t>
  </si>
  <si>
    <t>Tom</t>
  </si>
  <si>
    <t>Charman</t>
  </si>
  <si>
    <t>Triumph Tiger Cub</t>
  </si>
  <si>
    <t>Adam</t>
  </si>
  <si>
    <t>Scott</t>
  </si>
  <si>
    <t>Robert</t>
  </si>
  <si>
    <t>Beta Evo 2T</t>
  </si>
  <si>
    <t>Philip</t>
  </si>
  <si>
    <t>Clelland</t>
  </si>
  <si>
    <t>Vertigo Works 21</t>
  </si>
  <si>
    <t>Hartwell</t>
  </si>
  <si>
    <t>Francis Barnett Falcon</t>
  </si>
  <si>
    <t>Tim</t>
  </si>
  <si>
    <t>Adams</t>
  </si>
  <si>
    <t>Sherco ST 250</t>
  </si>
  <si>
    <t>Newell</t>
  </si>
  <si>
    <t>Royal Enfield 350</t>
  </si>
  <si>
    <t>Leigh</t>
  </si>
  <si>
    <t>Gas Gas TXT 250</t>
  </si>
  <si>
    <t>Simon</t>
  </si>
  <si>
    <t>Andrews</t>
  </si>
  <si>
    <t>TRS</t>
  </si>
  <si>
    <t>Whitlock</t>
  </si>
  <si>
    <t>Greg</t>
  </si>
  <si>
    <t>Seymour</t>
  </si>
  <si>
    <t>Gas Gas 250</t>
  </si>
  <si>
    <t>Chris</t>
  </si>
  <si>
    <t>Hay</t>
  </si>
  <si>
    <t>Gennings</t>
  </si>
  <si>
    <t>Beta Evo 290</t>
  </si>
  <si>
    <t>Nick</t>
  </si>
  <si>
    <t>Fox</t>
  </si>
  <si>
    <t>TRS RR 250</t>
  </si>
  <si>
    <t>Shane</t>
  </si>
  <si>
    <t>Babey</t>
  </si>
  <si>
    <t>Sam</t>
  </si>
  <si>
    <t>Webb</t>
  </si>
  <si>
    <t>Sherco 250</t>
  </si>
  <si>
    <t>Graham</t>
  </si>
  <si>
    <t>Westbrook</t>
  </si>
  <si>
    <t>Ossa Mar 250</t>
  </si>
  <si>
    <t>Clifford</t>
  </si>
  <si>
    <t>Pitman</t>
  </si>
  <si>
    <t>Beta 200</t>
  </si>
  <si>
    <t>Jordan</t>
  </si>
  <si>
    <t>TRS ONE 250</t>
  </si>
  <si>
    <t>Glenn</t>
  </si>
  <si>
    <t>Keet</t>
  </si>
  <si>
    <t>Montesa Honda 250</t>
  </si>
  <si>
    <t>Conor</t>
  </si>
  <si>
    <t>Sherco</t>
  </si>
  <si>
    <t>Jim</t>
  </si>
  <si>
    <t>Ariel HT5</t>
  </si>
  <si>
    <t>Ollie</t>
  </si>
  <si>
    <t>Barr</t>
  </si>
  <si>
    <t>Carl</t>
  </si>
  <si>
    <t>Pattison</t>
  </si>
  <si>
    <t>Scorpa 143</t>
  </si>
  <si>
    <t>Dance</t>
  </si>
  <si>
    <t>Gas Gas</t>
  </si>
  <si>
    <t>Sophie</t>
  </si>
  <si>
    <t>Bailey</t>
  </si>
  <si>
    <t>TRS One RR 250</t>
  </si>
  <si>
    <t>Thomas</t>
  </si>
  <si>
    <t>Packham</t>
  </si>
  <si>
    <t>Pete</t>
  </si>
  <si>
    <t>Penton</t>
  </si>
  <si>
    <t>Sleep</t>
  </si>
  <si>
    <t>Montesa 300RR</t>
  </si>
  <si>
    <t>Jo</t>
  </si>
  <si>
    <t>Clark</t>
  </si>
  <si>
    <t>Montesa 4RT 260</t>
  </si>
  <si>
    <t>Jason</t>
  </si>
  <si>
    <t>Gates</t>
  </si>
  <si>
    <t>Twin Shock C</t>
  </si>
  <si>
    <t>Honda TLR 200</t>
  </si>
  <si>
    <t>Martin</t>
  </si>
  <si>
    <t>Bartlett</t>
  </si>
  <si>
    <t xml:space="preserve">Geoff </t>
  </si>
  <si>
    <t>Parker</t>
  </si>
  <si>
    <t>Fantic 156</t>
  </si>
  <si>
    <t>Results</t>
  </si>
  <si>
    <t>Youth A</t>
  </si>
  <si>
    <t>Youth B</t>
  </si>
  <si>
    <t>27 Cleans</t>
  </si>
  <si>
    <t>26 Cleans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</si>
  <si>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</si>
  <si>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</si>
  <si>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</si>
  <si>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</si>
  <si>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</si>
  <si>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</si>
  <si>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</si>
  <si>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</si>
  <si>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</si>
  <si>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</si>
  <si>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</si>
  <si>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DNF</t>
  </si>
  <si>
    <t>12th</t>
  </si>
  <si>
    <t>13th</t>
  </si>
  <si>
    <t>DNS</t>
  </si>
  <si>
    <t>34 Cleans</t>
  </si>
  <si>
    <t>30 Cleans</t>
  </si>
  <si>
    <t>Joint</t>
  </si>
  <si>
    <t xml:space="preserve">Max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</si>
</sst>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 wrapText="1"/>
    </xf>
    <xf numFmtId="0" fontId="0" fillId="0" borderId="5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0" fillId="0" borderId="0" xfId="0" applyFill="1"/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5" xfId="0" applyBorder="1"/>
    <xf numFmtId="0" fontId="0" fillId="0" borderId="9" xfId="0" applyBorder="1" applyAlignment="1">
      <alignment wrapText="1"/>
    </xf>
    <xf numFmtId="0" fontId="0" fillId="0" borderId="6" xfId="0" applyBorder="1"/>
    <xf numFmtId="0" fontId="0" fillId="0" borderId="10" xfId="0" applyBorder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D194B-79CE-43C4-A8DF-E0A952B9703B}">
  <dimension ref="A1:T95"/>
  <sheetViews>
    <sheetView tabSelected="1" workbookViewId="0">
      <selection activeCell="D19" sqref="D19"/>
    </sheetView>
  </sheetViews>
  <sheetFormatPr defaultRowHeight="15" x14ac:dyDescent="0.25"/>
  <cols>
    <col min="1" max="1" width="8" style="9" customWidth="1"/>
    <col min="2" max="2" width="12.42578125" customWidth="1"/>
    <col min="3" max="3" width="15.28515625" customWidth="1"/>
    <col min="4" max="4" width="14" customWidth="1"/>
    <col min="5" max="5" width="26.42578125" customWidth="1"/>
    <col min="6" max="6" width="6.5703125" customWidth="1"/>
    <col min="7" max="17" width="6.7109375" customWidth="1"/>
    <col min="18" max="18" width="9.140625" style="33"/>
    <col min="19" max="19" width="9.140625" style="9"/>
  </cols>
  <sheetData>
    <row r="1" spans="1:20" s="1" customFormat="1" ht="15.75" x14ac:dyDescent="0.25">
      <c r="A1" s="34" t="s">
        <v>0</v>
      </c>
      <c r="B1" s="34"/>
      <c r="C1" s="34"/>
      <c r="D1" s="34"/>
      <c r="E1" s="34"/>
      <c r="R1" s="3"/>
      <c r="S1" s="2"/>
    </row>
    <row r="2" spans="1:20" s="1" customFormat="1" ht="15.75" x14ac:dyDescent="0.25">
      <c r="A2" s="34" t="s">
        <v>210</v>
      </c>
      <c r="B2" s="34"/>
      <c r="C2" s="34"/>
      <c r="D2" s="34"/>
      <c r="E2" s="34"/>
      <c r="R2" s="3"/>
      <c r="S2" s="2"/>
    </row>
    <row r="3" spans="1:20" s="1" customFormat="1" ht="15.75" x14ac:dyDescent="0.25">
      <c r="A3" s="34" t="s">
        <v>1</v>
      </c>
      <c r="B3" s="34"/>
      <c r="C3" s="34"/>
      <c r="D3" s="34"/>
      <c r="E3" s="34"/>
      <c r="R3" s="3"/>
      <c r="S3" s="2"/>
    </row>
    <row r="4" spans="1:20" s="1" customFormat="1" ht="15.75" x14ac:dyDescent="0.25">
      <c r="A4" s="3"/>
      <c r="B4" s="4"/>
      <c r="C4" s="4"/>
      <c r="D4" s="4"/>
      <c r="E4" s="4"/>
      <c r="R4" s="3"/>
      <c r="S4" s="2"/>
    </row>
    <row r="5" spans="1:20" s="1" customFormat="1" ht="15.75" x14ac:dyDescent="0.25">
      <c r="A5" s="34" t="s">
        <v>2</v>
      </c>
      <c r="B5" s="34"/>
      <c r="C5" s="34"/>
      <c r="D5" s="34"/>
      <c r="E5" s="34"/>
      <c r="R5" s="3"/>
      <c r="S5" s="2"/>
    </row>
    <row r="6" spans="1:20" s="1" customFormat="1" ht="15.75" x14ac:dyDescent="0.25">
      <c r="A6" s="2"/>
      <c r="B6" s="2"/>
      <c r="C6" s="2"/>
      <c r="D6" s="2"/>
      <c r="E6" s="2"/>
      <c r="R6" s="3"/>
      <c r="S6" s="2"/>
    </row>
    <row r="7" spans="1:20" s="9" customFormat="1" x14ac:dyDescent="0.25">
      <c r="A7" s="5" t="s">
        <v>3</v>
      </c>
      <c r="B7" s="35" t="s">
        <v>4</v>
      </c>
      <c r="C7" s="35"/>
      <c r="D7" s="5" t="s">
        <v>5</v>
      </c>
      <c r="E7" s="7" t="s">
        <v>6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  <c r="K7" s="6" t="s">
        <v>12</v>
      </c>
      <c r="L7" s="6" t="s">
        <v>13</v>
      </c>
      <c r="M7" s="6" t="s">
        <v>14</v>
      </c>
      <c r="N7" s="6" t="s">
        <v>15</v>
      </c>
      <c r="O7" s="6" t="s">
        <v>16</v>
      </c>
      <c r="P7" s="6" t="s">
        <v>17</v>
      </c>
      <c r="Q7" s="6" t="s">
        <v>18</v>
      </c>
      <c r="R7" s="6" t="s">
        <v>19</v>
      </c>
      <c r="S7" s="6" t="s">
        <v>20</v>
      </c>
    </row>
    <row r="8" spans="1:20" x14ac:dyDescent="0.25">
      <c r="A8" s="10" t="str">
        <f>("804")</f>
        <v>804</v>
      </c>
      <c r="B8" s="11" t="s">
        <v>25</v>
      </c>
      <c r="C8" s="11" t="s">
        <v>196</v>
      </c>
      <c r="D8" s="13" t="s">
        <v>27</v>
      </c>
      <c r="E8" s="12" t="s">
        <v>197</v>
      </c>
      <c r="F8" s="8">
        <v>0</v>
      </c>
      <c r="G8" s="8">
        <v>0</v>
      </c>
      <c r="H8" s="8">
        <v>0</v>
      </c>
      <c r="I8" s="8">
        <v>3</v>
      </c>
      <c r="J8" s="8">
        <v>0</v>
      </c>
      <c r="K8" s="8">
        <v>2</v>
      </c>
      <c r="L8" s="8">
        <v>0</v>
      </c>
      <c r="M8" s="8">
        <v>4</v>
      </c>
      <c r="N8" s="8">
        <v>0</v>
      </c>
      <c r="O8" s="8">
        <v>2</v>
      </c>
      <c r="P8" s="8">
        <v>0</v>
      </c>
      <c r="Q8" s="8">
        <v>5</v>
      </c>
      <c r="R8" s="6">
        <f t="shared" ref="R8:R18" si="0">SUM(F8:Q8)</f>
        <v>16</v>
      </c>
      <c r="S8" s="8" t="s">
        <v>215</v>
      </c>
      <c r="T8" t="s">
        <v>213</v>
      </c>
    </row>
    <row r="9" spans="1:20" x14ac:dyDescent="0.25">
      <c r="A9" s="10">
        <v>8</v>
      </c>
      <c r="B9" s="11" t="s">
        <v>25</v>
      </c>
      <c r="C9" s="11" t="s">
        <v>26</v>
      </c>
      <c r="D9" s="11" t="s">
        <v>27</v>
      </c>
      <c r="E9" s="12" t="s">
        <v>28</v>
      </c>
      <c r="F9" s="8">
        <v>0</v>
      </c>
      <c r="G9" s="8">
        <v>0</v>
      </c>
      <c r="H9" s="8">
        <v>0</v>
      </c>
      <c r="I9" s="8">
        <v>3</v>
      </c>
      <c r="J9" s="8">
        <v>0</v>
      </c>
      <c r="K9" s="8">
        <v>4</v>
      </c>
      <c r="L9" s="8">
        <v>0</v>
      </c>
      <c r="M9" s="8">
        <v>3</v>
      </c>
      <c r="N9" s="8">
        <v>0</v>
      </c>
      <c r="O9" s="8">
        <v>6</v>
      </c>
      <c r="P9" s="8">
        <v>0</v>
      </c>
      <c r="Q9" s="8">
        <v>0</v>
      </c>
      <c r="R9" s="6">
        <f t="shared" si="0"/>
        <v>16</v>
      </c>
      <c r="S9" s="8" t="s">
        <v>216</v>
      </c>
      <c r="T9" t="s">
        <v>214</v>
      </c>
    </row>
    <row r="10" spans="1:20" x14ac:dyDescent="0.25">
      <c r="A10" s="14" t="str">
        <f>("109")</f>
        <v>109</v>
      </c>
      <c r="B10" s="13" t="s">
        <v>92</v>
      </c>
      <c r="C10" s="13" t="s">
        <v>93</v>
      </c>
      <c r="D10" s="13" t="s">
        <v>27</v>
      </c>
      <c r="E10" s="15" t="s">
        <v>94</v>
      </c>
      <c r="F10" s="8">
        <v>3</v>
      </c>
      <c r="G10" s="8">
        <v>0</v>
      </c>
      <c r="H10" s="8">
        <v>0</v>
      </c>
      <c r="I10" s="8">
        <v>13</v>
      </c>
      <c r="J10" s="8">
        <v>5</v>
      </c>
      <c r="K10" s="8">
        <v>5</v>
      </c>
      <c r="L10" s="8">
        <v>0</v>
      </c>
      <c r="M10" s="8">
        <v>3</v>
      </c>
      <c r="N10" s="8">
        <v>0</v>
      </c>
      <c r="O10" s="8">
        <v>9</v>
      </c>
      <c r="P10" s="8">
        <v>0</v>
      </c>
      <c r="Q10" s="8">
        <v>2</v>
      </c>
      <c r="R10" s="6">
        <f t="shared" si="0"/>
        <v>40</v>
      </c>
      <c r="S10" s="8" t="s">
        <v>217</v>
      </c>
    </row>
    <row r="11" spans="1:20" x14ac:dyDescent="0.25">
      <c r="A11" s="14" t="str">
        <f>("400")</f>
        <v>400</v>
      </c>
      <c r="B11" s="13" t="s">
        <v>155</v>
      </c>
      <c r="C11" s="13" t="s">
        <v>156</v>
      </c>
      <c r="D11" s="13" t="s">
        <v>27</v>
      </c>
      <c r="E11" s="15" t="s">
        <v>70</v>
      </c>
      <c r="F11" s="8">
        <v>4</v>
      </c>
      <c r="G11" s="8">
        <v>1</v>
      </c>
      <c r="H11" s="8">
        <v>0</v>
      </c>
      <c r="I11" s="8">
        <v>8</v>
      </c>
      <c r="J11" s="8">
        <v>7</v>
      </c>
      <c r="K11" s="8">
        <v>2</v>
      </c>
      <c r="L11" s="8">
        <v>0</v>
      </c>
      <c r="M11" s="8">
        <v>8</v>
      </c>
      <c r="N11" s="8">
        <v>5</v>
      </c>
      <c r="O11" s="8">
        <v>9</v>
      </c>
      <c r="P11" s="8">
        <v>1</v>
      </c>
      <c r="Q11" s="8">
        <v>0</v>
      </c>
      <c r="R11" s="6">
        <f t="shared" si="0"/>
        <v>45</v>
      </c>
      <c r="S11" s="8" t="s">
        <v>218</v>
      </c>
    </row>
    <row r="12" spans="1:20" x14ac:dyDescent="0.25">
      <c r="A12" s="14" t="str">
        <f>("150")</f>
        <v>150</v>
      </c>
      <c r="B12" s="13" t="s">
        <v>105</v>
      </c>
      <c r="C12" s="13" t="s">
        <v>106</v>
      </c>
      <c r="D12" s="13" t="s">
        <v>27</v>
      </c>
      <c r="E12" s="15" t="s">
        <v>107</v>
      </c>
      <c r="F12" s="8">
        <v>6</v>
      </c>
      <c r="G12" s="8">
        <v>2</v>
      </c>
      <c r="H12" s="8">
        <v>2</v>
      </c>
      <c r="I12" s="8">
        <v>8</v>
      </c>
      <c r="J12" s="8">
        <v>5</v>
      </c>
      <c r="K12" s="8">
        <v>1</v>
      </c>
      <c r="L12" s="8">
        <v>8</v>
      </c>
      <c r="M12" s="8">
        <v>5</v>
      </c>
      <c r="N12" s="8">
        <v>0</v>
      </c>
      <c r="O12" s="8">
        <v>4</v>
      </c>
      <c r="P12" s="8">
        <v>2</v>
      </c>
      <c r="Q12" s="8">
        <v>5</v>
      </c>
      <c r="R12" s="6">
        <f t="shared" si="0"/>
        <v>48</v>
      </c>
      <c r="S12" s="8" t="s">
        <v>219</v>
      </c>
    </row>
    <row r="13" spans="1:20" x14ac:dyDescent="0.25">
      <c r="A13" s="14">
        <v>803</v>
      </c>
      <c r="B13" s="13" t="s">
        <v>194</v>
      </c>
      <c r="C13" s="13" t="s">
        <v>195</v>
      </c>
      <c r="D13" s="13" t="s">
        <v>27</v>
      </c>
      <c r="E13" s="15" t="s">
        <v>64</v>
      </c>
      <c r="F13" s="8">
        <v>6</v>
      </c>
      <c r="G13" s="8">
        <v>0</v>
      </c>
      <c r="H13" s="8">
        <v>1</v>
      </c>
      <c r="I13" s="8">
        <v>9</v>
      </c>
      <c r="J13" s="8">
        <v>3</v>
      </c>
      <c r="K13" s="8">
        <v>8</v>
      </c>
      <c r="L13" s="8">
        <v>5</v>
      </c>
      <c r="M13" s="8">
        <v>4</v>
      </c>
      <c r="N13" s="8">
        <v>5</v>
      </c>
      <c r="O13" s="8">
        <v>13</v>
      </c>
      <c r="P13" s="8">
        <v>1</v>
      </c>
      <c r="Q13" s="8">
        <v>8</v>
      </c>
      <c r="R13" s="6">
        <f t="shared" si="0"/>
        <v>63</v>
      </c>
      <c r="S13" s="8" t="s">
        <v>220</v>
      </c>
    </row>
    <row r="14" spans="1:20" x14ac:dyDescent="0.25">
      <c r="A14" s="14" t="str">
        <f>("90")</f>
        <v>90</v>
      </c>
      <c r="B14" s="13" t="s">
        <v>77</v>
      </c>
      <c r="C14" s="13" t="s">
        <v>78</v>
      </c>
      <c r="D14" s="13" t="s">
        <v>27</v>
      </c>
      <c r="E14" s="15" t="s">
        <v>79</v>
      </c>
      <c r="F14" s="8">
        <v>6</v>
      </c>
      <c r="G14" s="8">
        <v>0</v>
      </c>
      <c r="H14" s="8">
        <v>3</v>
      </c>
      <c r="I14" s="8">
        <v>11</v>
      </c>
      <c r="J14" s="8">
        <v>5</v>
      </c>
      <c r="K14" s="8">
        <v>10</v>
      </c>
      <c r="L14" s="8">
        <v>2</v>
      </c>
      <c r="M14" s="8">
        <v>7</v>
      </c>
      <c r="N14" s="8">
        <v>5</v>
      </c>
      <c r="O14" s="8">
        <v>11</v>
      </c>
      <c r="P14" s="8">
        <v>3</v>
      </c>
      <c r="Q14" s="8">
        <v>6</v>
      </c>
      <c r="R14" s="6">
        <f t="shared" si="0"/>
        <v>69</v>
      </c>
      <c r="S14" s="8" t="s">
        <v>221</v>
      </c>
    </row>
    <row r="15" spans="1:20" x14ac:dyDescent="0.25">
      <c r="A15" s="26">
        <v>807</v>
      </c>
      <c r="B15" s="29" t="s">
        <v>205</v>
      </c>
      <c r="C15" s="29" t="s">
        <v>206</v>
      </c>
      <c r="D15" s="29" t="s">
        <v>27</v>
      </c>
      <c r="E15" s="31" t="s">
        <v>161</v>
      </c>
      <c r="F15" s="8">
        <v>8</v>
      </c>
      <c r="G15" s="8">
        <v>2</v>
      </c>
      <c r="H15" s="8">
        <v>2</v>
      </c>
      <c r="I15" s="8">
        <v>8</v>
      </c>
      <c r="J15" s="8">
        <v>4</v>
      </c>
      <c r="K15" s="8">
        <v>7</v>
      </c>
      <c r="L15" s="8">
        <v>0</v>
      </c>
      <c r="M15" s="8">
        <v>11</v>
      </c>
      <c r="N15" s="8">
        <v>5</v>
      </c>
      <c r="O15" s="8">
        <v>15</v>
      </c>
      <c r="P15" s="8">
        <v>0</v>
      </c>
      <c r="Q15" s="8">
        <v>8</v>
      </c>
      <c r="R15" s="6">
        <f t="shared" si="0"/>
        <v>70</v>
      </c>
      <c r="S15" s="8" t="s">
        <v>222</v>
      </c>
    </row>
    <row r="16" spans="1:20" x14ac:dyDescent="0.25">
      <c r="A16" s="14" t="str">
        <f>("208")</f>
        <v>208</v>
      </c>
      <c r="B16" s="13" t="s">
        <v>83</v>
      </c>
      <c r="C16" s="13" t="s">
        <v>117</v>
      </c>
      <c r="D16" s="13" t="s">
        <v>27</v>
      </c>
      <c r="E16" s="15" t="s">
        <v>64</v>
      </c>
      <c r="F16" s="8">
        <v>10</v>
      </c>
      <c r="G16" s="8">
        <v>5</v>
      </c>
      <c r="H16" s="8">
        <v>4</v>
      </c>
      <c r="I16" s="8">
        <v>11</v>
      </c>
      <c r="J16" s="8">
        <v>2</v>
      </c>
      <c r="K16" s="8">
        <v>9</v>
      </c>
      <c r="L16" s="8">
        <v>3</v>
      </c>
      <c r="M16" s="8">
        <v>11</v>
      </c>
      <c r="N16" s="8">
        <v>7</v>
      </c>
      <c r="O16" s="8">
        <v>9</v>
      </c>
      <c r="P16" s="8">
        <v>2</v>
      </c>
      <c r="Q16" s="8">
        <v>10</v>
      </c>
      <c r="R16" s="6">
        <f t="shared" si="0"/>
        <v>83</v>
      </c>
      <c r="S16" s="8" t="s">
        <v>223</v>
      </c>
    </row>
    <row r="17" spans="1:19" x14ac:dyDescent="0.25">
      <c r="A17" s="14" t="str">
        <f>("72")</f>
        <v>72</v>
      </c>
      <c r="B17" s="13" t="s">
        <v>53</v>
      </c>
      <c r="C17" s="13" t="s">
        <v>69</v>
      </c>
      <c r="D17" s="13" t="s">
        <v>27</v>
      </c>
      <c r="E17" s="15" t="s">
        <v>70</v>
      </c>
      <c r="F17" s="8">
        <v>10</v>
      </c>
      <c r="G17" s="8">
        <v>7</v>
      </c>
      <c r="H17" s="8">
        <v>7</v>
      </c>
      <c r="I17" s="8">
        <v>9</v>
      </c>
      <c r="J17" s="8">
        <v>3</v>
      </c>
      <c r="K17" s="8">
        <v>9</v>
      </c>
      <c r="L17" s="8">
        <v>5</v>
      </c>
      <c r="M17" s="8">
        <v>11</v>
      </c>
      <c r="N17" s="8">
        <v>5</v>
      </c>
      <c r="O17" s="8">
        <v>13</v>
      </c>
      <c r="P17" s="8">
        <v>8</v>
      </c>
      <c r="Q17" s="8">
        <v>9</v>
      </c>
      <c r="R17" s="6">
        <f t="shared" si="0"/>
        <v>96</v>
      </c>
      <c r="S17" s="8" t="s">
        <v>224</v>
      </c>
    </row>
    <row r="18" spans="1:19" x14ac:dyDescent="0.25">
      <c r="A18" s="26">
        <v>810</v>
      </c>
      <c r="B18" s="29" t="s">
        <v>121</v>
      </c>
      <c r="C18" s="29" t="s">
        <v>60</v>
      </c>
      <c r="D18" s="23" t="s">
        <v>27</v>
      </c>
      <c r="E18" s="31" t="s">
        <v>179</v>
      </c>
      <c r="F18" s="21">
        <v>11</v>
      </c>
      <c r="G18" s="8">
        <v>12</v>
      </c>
      <c r="H18" s="8">
        <v>3</v>
      </c>
      <c r="I18" s="8">
        <v>11</v>
      </c>
      <c r="J18" s="8">
        <v>10</v>
      </c>
      <c r="K18" s="8">
        <v>11</v>
      </c>
      <c r="L18" s="8">
        <v>6</v>
      </c>
      <c r="M18" s="8">
        <v>9</v>
      </c>
      <c r="N18" s="8">
        <v>6</v>
      </c>
      <c r="O18" s="8">
        <v>13</v>
      </c>
      <c r="P18" s="8">
        <v>7</v>
      </c>
      <c r="Q18" s="8">
        <v>13</v>
      </c>
      <c r="R18" s="6">
        <f t="shared" si="0"/>
        <v>112</v>
      </c>
      <c r="S18" s="8" t="s">
        <v>225</v>
      </c>
    </row>
    <row r="19" spans="1:19" x14ac:dyDescent="0.25">
      <c r="A19" s="26"/>
      <c r="B19" s="29"/>
      <c r="C19" s="29"/>
      <c r="D19" s="23"/>
      <c r="E19" s="31"/>
      <c r="F19" s="21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6"/>
      <c r="S19" s="8"/>
    </row>
    <row r="20" spans="1:19" x14ac:dyDescent="0.25">
      <c r="A20" s="14" t="str">
        <f>("800")</f>
        <v>800</v>
      </c>
      <c r="B20" s="13" t="s">
        <v>121</v>
      </c>
      <c r="C20" s="13" t="s">
        <v>187</v>
      </c>
      <c r="D20" s="13" t="s">
        <v>23</v>
      </c>
      <c r="E20" s="15" t="s">
        <v>188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6">
        <f>SUM(F20:Q20)</f>
        <v>0</v>
      </c>
      <c r="S20" s="8" t="s">
        <v>215</v>
      </c>
    </row>
    <row r="21" spans="1:19" x14ac:dyDescent="0.25">
      <c r="A21" s="14" t="str">
        <f>("154")</f>
        <v>154</v>
      </c>
      <c r="B21" s="13" t="s">
        <v>108</v>
      </c>
      <c r="C21" s="13" t="s">
        <v>81</v>
      </c>
      <c r="D21" s="13" t="s">
        <v>23</v>
      </c>
      <c r="E21" s="15" t="s">
        <v>70</v>
      </c>
      <c r="F21" s="8">
        <v>3</v>
      </c>
      <c r="G21" s="8">
        <v>0</v>
      </c>
      <c r="H21" s="8">
        <v>0</v>
      </c>
      <c r="I21" s="8">
        <v>4</v>
      </c>
      <c r="J21" s="8">
        <v>4</v>
      </c>
      <c r="K21" s="8">
        <v>7</v>
      </c>
      <c r="L21" s="8">
        <v>4</v>
      </c>
      <c r="M21" s="8">
        <v>2</v>
      </c>
      <c r="N21" s="8">
        <v>0</v>
      </c>
      <c r="O21" s="8">
        <v>0</v>
      </c>
      <c r="P21" s="8">
        <v>2</v>
      </c>
      <c r="Q21" s="8">
        <v>0</v>
      </c>
      <c r="R21" s="6">
        <f>SUM(F21:Q21)</f>
        <v>26</v>
      </c>
      <c r="S21" s="8" t="s">
        <v>216</v>
      </c>
    </row>
    <row r="22" spans="1:19" x14ac:dyDescent="0.25">
      <c r="A22" s="14" t="str">
        <f>("3")</f>
        <v>3</v>
      </c>
      <c r="B22" s="13" t="s">
        <v>21</v>
      </c>
      <c r="C22" s="13" t="s">
        <v>22</v>
      </c>
      <c r="D22" s="13" t="s">
        <v>23</v>
      </c>
      <c r="E22" s="15" t="s">
        <v>24</v>
      </c>
      <c r="F22" s="8">
        <v>1</v>
      </c>
      <c r="G22" s="8">
        <v>2</v>
      </c>
      <c r="H22" s="8">
        <v>0</v>
      </c>
      <c r="I22" s="8">
        <v>13</v>
      </c>
      <c r="J22" s="8">
        <v>0</v>
      </c>
      <c r="K22" s="8">
        <v>11</v>
      </c>
      <c r="L22" s="8">
        <v>4</v>
      </c>
      <c r="M22" s="8">
        <v>2</v>
      </c>
      <c r="N22" s="8">
        <v>3</v>
      </c>
      <c r="O22" s="8">
        <v>8</v>
      </c>
      <c r="P22" s="8">
        <v>4</v>
      </c>
      <c r="Q22" s="8">
        <v>2</v>
      </c>
      <c r="R22" s="6">
        <f>SUM(F22:Q22)</f>
        <v>50</v>
      </c>
      <c r="S22" s="8" t="s">
        <v>217</v>
      </c>
    </row>
    <row r="23" spans="1:19" x14ac:dyDescent="0.25">
      <c r="A23" s="14" t="str">
        <f>("222")</f>
        <v>222</v>
      </c>
      <c r="B23" s="13" t="s">
        <v>121</v>
      </c>
      <c r="C23" s="13" t="s">
        <v>122</v>
      </c>
      <c r="D23" s="13" t="s">
        <v>23</v>
      </c>
      <c r="E23" s="15" t="s">
        <v>38</v>
      </c>
      <c r="F23" s="8">
        <v>3</v>
      </c>
      <c r="G23" s="8">
        <v>10</v>
      </c>
      <c r="H23" s="8">
        <v>3</v>
      </c>
      <c r="I23" s="8">
        <v>15</v>
      </c>
      <c r="J23" s="8">
        <v>5</v>
      </c>
      <c r="K23" s="8">
        <v>9</v>
      </c>
      <c r="L23" s="8">
        <v>4</v>
      </c>
      <c r="M23" s="8">
        <v>9</v>
      </c>
      <c r="N23" s="8">
        <v>4</v>
      </c>
      <c r="O23" s="8">
        <v>15</v>
      </c>
      <c r="P23" s="8">
        <v>9</v>
      </c>
      <c r="Q23" s="8">
        <v>12</v>
      </c>
      <c r="R23" s="6">
        <f>SUM(F23:Q23)</f>
        <v>98</v>
      </c>
      <c r="S23" s="8" t="s">
        <v>218</v>
      </c>
    </row>
    <row r="24" spans="1:19" x14ac:dyDescent="0.25">
      <c r="A24" s="14" t="str">
        <f>("251")</f>
        <v>251</v>
      </c>
      <c r="B24" s="13" t="s">
        <v>127</v>
      </c>
      <c r="C24" s="13" t="s">
        <v>128</v>
      </c>
      <c r="D24" s="13" t="s">
        <v>23</v>
      </c>
      <c r="E24" s="15" t="s">
        <v>107</v>
      </c>
      <c r="F24" s="8" t="s">
        <v>226</v>
      </c>
      <c r="G24" s="8" t="s">
        <v>226</v>
      </c>
      <c r="H24" s="8" t="s">
        <v>226</v>
      </c>
      <c r="I24" s="8" t="s">
        <v>226</v>
      </c>
      <c r="J24" s="8" t="s">
        <v>226</v>
      </c>
      <c r="K24" s="8" t="s">
        <v>226</v>
      </c>
      <c r="L24" s="8" t="s">
        <v>226</v>
      </c>
      <c r="M24" s="8" t="s">
        <v>226</v>
      </c>
      <c r="N24" s="8" t="s">
        <v>226</v>
      </c>
      <c r="O24" s="8" t="s">
        <v>226</v>
      </c>
      <c r="P24" s="8" t="s">
        <v>226</v>
      </c>
      <c r="Q24" s="8" t="s">
        <v>226</v>
      </c>
      <c r="R24" s="6" t="s">
        <v>226</v>
      </c>
      <c r="S24" s="8" t="s">
        <v>226</v>
      </c>
    </row>
    <row r="25" spans="1:19" x14ac:dyDescent="0.25">
      <c r="A25" s="14" t="str">
        <f>("801")</f>
        <v>801</v>
      </c>
      <c r="B25" s="13" t="s">
        <v>189</v>
      </c>
      <c r="C25" s="13" t="s">
        <v>190</v>
      </c>
      <c r="D25" s="13" t="s">
        <v>23</v>
      </c>
      <c r="E25" s="15" t="s">
        <v>191</v>
      </c>
      <c r="F25" s="8" t="s">
        <v>226</v>
      </c>
      <c r="G25" s="8" t="s">
        <v>226</v>
      </c>
      <c r="H25" s="8" t="s">
        <v>226</v>
      </c>
      <c r="I25" s="8" t="s">
        <v>226</v>
      </c>
      <c r="J25" s="8" t="s">
        <v>226</v>
      </c>
      <c r="K25" s="8" t="s">
        <v>226</v>
      </c>
      <c r="L25" s="8" t="s">
        <v>226</v>
      </c>
      <c r="M25" s="8" t="s">
        <v>226</v>
      </c>
      <c r="N25" s="8" t="s">
        <v>226</v>
      </c>
      <c r="O25" s="8" t="s">
        <v>226</v>
      </c>
      <c r="P25" s="8" t="s">
        <v>226</v>
      </c>
      <c r="Q25" s="8" t="s">
        <v>226</v>
      </c>
      <c r="R25" s="6" t="s">
        <v>226</v>
      </c>
      <c r="S25" s="8" t="s">
        <v>226</v>
      </c>
    </row>
    <row r="26" spans="1:19" x14ac:dyDescent="0.25">
      <c r="A26" s="14"/>
      <c r="B26" s="13"/>
      <c r="C26" s="13"/>
      <c r="D26" s="13"/>
      <c r="E26" s="15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6"/>
      <c r="S26" s="8"/>
    </row>
    <row r="27" spans="1:19" x14ac:dyDescent="0.25">
      <c r="A27" s="14" t="str">
        <f>("103")</f>
        <v>103</v>
      </c>
      <c r="B27" s="13" t="s">
        <v>85</v>
      </c>
      <c r="C27" s="13" t="s">
        <v>83</v>
      </c>
      <c r="D27" s="13" t="s">
        <v>73</v>
      </c>
      <c r="E27" s="15" t="s">
        <v>86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1</v>
      </c>
      <c r="N27" s="8">
        <v>0</v>
      </c>
      <c r="O27" s="8">
        <v>1</v>
      </c>
      <c r="P27" s="8">
        <v>0</v>
      </c>
      <c r="Q27" s="8">
        <v>0</v>
      </c>
      <c r="R27" s="6">
        <f t="shared" ref="R27:R39" si="1">SUM(F27:Q27)</f>
        <v>2</v>
      </c>
      <c r="S27" s="8" t="s">
        <v>215</v>
      </c>
    </row>
    <row r="28" spans="1:19" x14ac:dyDescent="0.25">
      <c r="A28" s="14" t="str">
        <f>("82")</f>
        <v>82</v>
      </c>
      <c r="B28" s="13" t="s">
        <v>71</v>
      </c>
      <c r="C28" s="13" t="s">
        <v>72</v>
      </c>
      <c r="D28" s="13" t="s">
        <v>73</v>
      </c>
      <c r="E28" s="15" t="s">
        <v>74</v>
      </c>
      <c r="F28" s="8">
        <v>2</v>
      </c>
      <c r="G28" s="8">
        <v>0</v>
      </c>
      <c r="H28" s="8">
        <v>4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6">
        <f t="shared" si="1"/>
        <v>6</v>
      </c>
      <c r="S28" s="8" t="s">
        <v>216</v>
      </c>
    </row>
    <row r="29" spans="1:19" x14ac:dyDescent="0.25">
      <c r="A29" s="14" t="str">
        <f>("401")</f>
        <v>401</v>
      </c>
      <c r="B29" s="13" t="s">
        <v>87</v>
      </c>
      <c r="C29" s="13" t="s">
        <v>157</v>
      </c>
      <c r="D29" s="13" t="s">
        <v>73</v>
      </c>
      <c r="E29" s="15" t="s">
        <v>158</v>
      </c>
      <c r="F29" s="8">
        <v>2</v>
      </c>
      <c r="G29" s="8">
        <v>0</v>
      </c>
      <c r="H29" s="8">
        <v>0</v>
      </c>
      <c r="I29" s="8">
        <v>1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5</v>
      </c>
      <c r="R29" s="6">
        <f t="shared" si="1"/>
        <v>8</v>
      </c>
      <c r="S29" s="8" t="s">
        <v>217</v>
      </c>
    </row>
    <row r="30" spans="1:19" x14ac:dyDescent="0.25">
      <c r="A30" s="14" t="str">
        <f>("357")</f>
        <v>357</v>
      </c>
      <c r="B30" s="13" t="s">
        <v>148</v>
      </c>
      <c r="C30" s="13" t="s">
        <v>149</v>
      </c>
      <c r="D30" s="13" t="s">
        <v>73</v>
      </c>
      <c r="E30" s="15" t="s">
        <v>150</v>
      </c>
      <c r="F30" s="8">
        <v>1</v>
      </c>
      <c r="G30" s="8">
        <v>0</v>
      </c>
      <c r="H30" s="8">
        <v>1</v>
      </c>
      <c r="I30" s="8">
        <v>0</v>
      </c>
      <c r="J30" s="8">
        <v>0</v>
      </c>
      <c r="K30" s="8">
        <v>0</v>
      </c>
      <c r="L30" s="8">
        <v>0</v>
      </c>
      <c r="M30" s="8">
        <v>1</v>
      </c>
      <c r="N30" s="8">
        <v>0</v>
      </c>
      <c r="O30" s="8">
        <v>5</v>
      </c>
      <c r="P30" s="8">
        <v>1</v>
      </c>
      <c r="Q30" s="8">
        <v>0</v>
      </c>
      <c r="R30" s="6">
        <f t="shared" si="1"/>
        <v>9</v>
      </c>
      <c r="S30" s="8" t="s">
        <v>218</v>
      </c>
    </row>
    <row r="31" spans="1:19" x14ac:dyDescent="0.25">
      <c r="A31" s="14" t="str">
        <f>("431")</f>
        <v>431</v>
      </c>
      <c r="B31" s="13" t="s">
        <v>162</v>
      </c>
      <c r="C31" s="13" t="s">
        <v>163</v>
      </c>
      <c r="D31" s="13" t="s">
        <v>73</v>
      </c>
      <c r="E31" s="15" t="s">
        <v>70</v>
      </c>
      <c r="F31" s="8">
        <v>5</v>
      </c>
      <c r="G31" s="8">
        <v>0</v>
      </c>
      <c r="H31" s="8">
        <v>0</v>
      </c>
      <c r="I31" s="8">
        <v>1</v>
      </c>
      <c r="J31" s="8">
        <v>0</v>
      </c>
      <c r="K31" s="8">
        <v>2</v>
      </c>
      <c r="L31" s="8">
        <v>0</v>
      </c>
      <c r="M31" s="8">
        <v>1</v>
      </c>
      <c r="N31" s="8">
        <v>0</v>
      </c>
      <c r="O31" s="8">
        <v>0</v>
      </c>
      <c r="P31" s="8">
        <v>0</v>
      </c>
      <c r="Q31" s="8">
        <v>0</v>
      </c>
      <c r="R31" s="6">
        <f t="shared" si="1"/>
        <v>9</v>
      </c>
      <c r="S31" s="8" t="s">
        <v>219</v>
      </c>
    </row>
    <row r="32" spans="1:19" x14ac:dyDescent="0.25">
      <c r="A32" s="14" t="str">
        <f>("428")</f>
        <v>428</v>
      </c>
      <c r="B32" s="13" t="s">
        <v>159</v>
      </c>
      <c r="C32" s="13" t="s">
        <v>160</v>
      </c>
      <c r="D32" s="13" t="s">
        <v>73</v>
      </c>
      <c r="E32" s="15" t="s">
        <v>161</v>
      </c>
      <c r="F32" s="8">
        <v>7</v>
      </c>
      <c r="G32" s="8">
        <v>0</v>
      </c>
      <c r="H32" s="8">
        <v>1</v>
      </c>
      <c r="I32" s="8">
        <v>0</v>
      </c>
      <c r="J32" s="8">
        <v>0</v>
      </c>
      <c r="K32" s="8">
        <v>1</v>
      </c>
      <c r="L32" s="8">
        <v>0</v>
      </c>
      <c r="M32" s="8">
        <v>0</v>
      </c>
      <c r="N32" s="8">
        <v>0</v>
      </c>
      <c r="O32" s="8">
        <v>1</v>
      </c>
      <c r="P32" s="8">
        <v>0</v>
      </c>
      <c r="Q32" s="8">
        <v>0</v>
      </c>
      <c r="R32" s="6">
        <f t="shared" si="1"/>
        <v>10</v>
      </c>
      <c r="S32" s="8" t="s">
        <v>220</v>
      </c>
    </row>
    <row r="33" spans="1:20" x14ac:dyDescent="0.25">
      <c r="A33" s="14" t="str">
        <f>("300")</f>
        <v>300</v>
      </c>
      <c r="B33" s="13" t="s">
        <v>136</v>
      </c>
      <c r="C33" s="13" t="s">
        <v>137</v>
      </c>
      <c r="D33" s="13" t="s">
        <v>73</v>
      </c>
      <c r="E33" s="15" t="s">
        <v>138</v>
      </c>
      <c r="F33" s="8">
        <v>8</v>
      </c>
      <c r="G33" s="8">
        <v>0</v>
      </c>
      <c r="H33" s="8">
        <v>0</v>
      </c>
      <c r="I33" s="8">
        <v>0</v>
      </c>
      <c r="J33" s="8">
        <v>0</v>
      </c>
      <c r="K33" s="8">
        <v>3</v>
      </c>
      <c r="L33" s="8">
        <v>0</v>
      </c>
      <c r="M33" s="8">
        <v>1</v>
      </c>
      <c r="N33" s="8">
        <v>1</v>
      </c>
      <c r="O33" s="8">
        <v>1</v>
      </c>
      <c r="P33" s="8">
        <v>0</v>
      </c>
      <c r="Q33" s="8">
        <v>1</v>
      </c>
      <c r="R33" s="6">
        <f t="shared" si="1"/>
        <v>15</v>
      </c>
      <c r="S33" s="8" t="s">
        <v>221</v>
      </c>
    </row>
    <row r="34" spans="1:20" x14ac:dyDescent="0.25">
      <c r="A34" s="14" t="str">
        <f>("389")</f>
        <v>389</v>
      </c>
      <c r="B34" s="13" t="s">
        <v>136</v>
      </c>
      <c r="C34" s="13" t="s">
        <v>151</v>
      </c>
      <c r="D34" s="13" t="s">
        <v>73</v>
      </c>
      <c r="E34" s="15" t="s">
        <v>74</v>
      </c>
      <c r="F34" s="8">
        <v>10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6</v>
      </c>
      <c r="N34" s="8">
        <v>1</v>
      </c>
      <c r="O34" s="8">
        <v>0</v>
      </c>
      <c r="P34" s="8">
        <v>1</v>
      </c>
      <c r="Q34" s="8">
        <v>0</v>
      </c>
      <c r="R34" s="6">
        <f t="shared" si="1"/>
        <v>18</v>
      </c>
      <c r="S34" s="8" t="s">
        <v>222</v>
      </c>
    </row>
    <row r="35" spans="1:20" x14ac:dyDescent="0.25">
      <c r="A35" s="14" t="str">
        <f>("352")</f>
        <v>352</v>
      </c>
      <c r="B35" s="13" t="s">
        <v>109</v>
      </c>
      <c r="C35" s="13" t="s">
        <v>146</v>
      </c>
      <c r="D35" s="13" t="s">
        <v>73</v>
      </c>
      <c r="E35" s="15" t="s">
        <v>147</v>
      </c>
      <c r="F35" s="8">
        <v>8</v>
      </c>
      <c r="G35" s="8">
        <v>0</v>
      </c>
      <c r="H35" s="8">
        <v>3</v>
      </c>
      <c r="I35" s="8">
        <v>0</v>
      </c>
      <c r="J35" s="8">
        <v>0</v>
      </c>
      <c r="K35" s="8">
        <v>5</v>
      </c>
      <c r="L35" s="8">
        <v>0</v>
      </c>
      <c r="M35" s="8">
        <v>3</v>
      </c>
      <c r="N35" s="8">
        <v>0</v>
      </c>
      <c r="O35" s="8">
        <v>1</v>
      </c>
      <c r="P35" s="8">
        <v>0</v>
      </c>
      <c r="Q35" s="8">
        <v>0</v>
      </c>
      <c r="R35" s="6">
        <f t="shared" si="1"/>
        <v>20</v>
      </c>
      <c r="S35" s="8" t="s">
        <v>223</v>
      </c>
    </row>
    <row r="36" spans="1:20" x14ac:dyDescent="0.25">
      <c r="A36" s="14" t="str">
        <f>("169")</f>
        <v>169</v>
      </c>
      <c r="B36" s="13" t="s">
        <v>68</v>
      </c>
      <c r="C36" s="13" t="s">
        <v>112</v>
      </c>
      <c r="D36" s="13" t="s">
        <v>73</v>
      </c>
      <c r="E36" s="15" t="s">
        <v>113</v>
      </c>
      <c r="F36" s="8">
        <v>5</v>
      </c>
      <c r="G36" s="8">
        <v>1</v>
      </c>
      <c r="H36" s="8">
        <v>8</v>
      </c>
      <c r="I36" s="8">
        <v>0</v>
      </c>
      <c r="J36" s="8">
        <v>5</v>
      </c>
      <c r="K36" s="8">
        <v>1</v>
      </c>
      <c r="L36" s="8">
        <v>0</v>
      </c>
      <c r="M36" s="8">
        <v>0</v>
      </c>
      <c r="N36" s="8">
        <v>1</v>
      </c>
      <c r="O36" s="8">
        <v>0</v>
      </c>
      <c r="P36" s="8">
        <v>0</v>
      </c>
      <c r="Q36" s="8">
        <v>0</v>
      </c>
      <c r="R36" s="6">
        <f t="shared" si="1"/>
        <v>21</v>
      </c>
      <c r="S36" s="8" t="s">
        <v>224</v>
      </c>
    </row>
    <row r="37" spans="1:20" x14ac:dyDescent="0.25">
      <c r="A37" s="14" t="str">
        <f>("234")</f>
        <v>234</v>
      </c>
      <c r="B37" s="13" t="s">
        <v>123</v>
      </c>
      <c r="C37" s="13" t="s">
        <v>124</v>
      </c>
      <c r="D37" s="13" t="s">
        <v>73</v>
      </c>
      <c r="E37" s="15" t="s">
        <v>38</v>
      </c>
      <c r="F37" s="8">
        <v>6</v>
      </c>
      <c r="G37" s="8">
        <v>0</v>
      </c>
      <c r="H37" s="8">
        <v>1</v>
      </c>
      <c r="I37" s="8">
        <v>0</v>
      </c>
      <c r="J37" s="8">
        <v>0</v>
      </c>
      <c r="K37" s="8">
        <v>2</v>
      </c>
      <c r="L37" s="8">
        <v>2</v>
      </c>
      <c r="M37" s="8">
        <v>4</v>
      </c>
      <c r="N37" s="8">
        <v>5</v>
      </c>
      <c r="O37" s="8">
        <v>2</v>
      </c>
      <c r="P37" s="8">
        <v>1</v>
      </c>
      <c r="Q37" s="8">
        <v>5</v>
      </c>
      <c r="R37" s="6">
        <f t="shared" si="1"/>
        <v>28</v>
      </c>
      <c r="S37" s="8" t="s">
        <v>225</v>
      </c>
    </row>
    <row r="38" spans="1:20" x14ac:dyDescent="0.25">
      <c r="A38" s="14" t="str">
        <f>("805")</f>
        <v>805</v>
      </c>
      <c r="B38" s="13" t="s">
        <v>198</v>
      </c>
      <c r="C38" s="13" t="s">
        <v>199</v>
      </c>
      <c r="D38" s="13" t="s">
        <v>73</v>
      </c>
      <c r="E38" s="15" t="s">
        <v>200</v>
      </c>
      <c r="F38" s="8">
        <v>10</v>
      </c>
      <c r="G38" s="8">
        <v>0</v>
      </c>
      <c r="H38" s="8">
        <v>7</v>
      </c>
      <c r="I38" s="8">
        <v>3</v>
      </c>
      <c r="J38" s="8">
        <v>0</v>
      </c>
      <c r="K38" s="8">
        <v>6</v>
      </c>
      <c r="L38" s="8">
        <v>0</v>
      </c>
      <c r="M38" s="8">
        <v>4</v>
      </c>
      <c r="N38" s="8">
        <v>0</v>
      </c>
      <c r="O38" s="8">
        <v>2</v>
      </c>
      <c r="P38" s="8">
        <v>4</v>
      </c>
      <c r="Q38" s="8">
        <v>0</v>
      </c>
      <c r="R38" s="6">
        <f t="shared" si="1"/>
        <v>36</v>
      </c>
      <c r="S38" s="8" t="s">
        <v>227</v>
      </c>
    </row>
    <row r="39" spans="1:20" x14ac:dyDescent="0.25">
      <c r="A39" s="14" t="str">
        <f>("457")</f>
        <v>457</v>
      </c>
      <c r="B39" s="13" t="s">
        <v>92</v>
      </c>
      <c r="C39" s="13" t="s">
        <v>173</v>
      </c>
      <c r="D39" s="13" t="s">
        <v>73</v>
      </c>
      <c r="E39" s="15" t="s">
        <v>174</v>
      </c>
      <c r="F39" s="8">
        <v>9</v>
      </c>
      <c r="G39" s="8">
        <v>10</v>
      </c>
      <c r="H39" s="8">
        <v>5</v>
      </c>
      <c r="I39" s="8">
        <v>0</v>
      </c>
      <c r="J39" s="8">
        <v>10</v>
      </c>
      <c r="K39" s="8">
        <v>10</v>
      </c>
      <c r="L39" s="8">
        <v>0</v>
      </c>
      <c r="M39" s="8">
        <v>11</v>
      </c>
      <c r="N39" s="8">
        <v>1</v>
      </c>
      <c r="O39" s="8">
        <v>2</v>
      </c>
      <c r="P39" s="8">
        <v>1</v>
      </c>
      <c r="Q39" s="8">
        <v>10</v>
      </c>
      <c r="R39" s="6">
        <f t="shared" si="1"/>
        <v>69</v>
      </c>
      <c r="S39" s="8" t="s">
        <v>228</v>
      </c>
    </row>
    <row r="40" spans="1:20" x14ac:dyDescent="0.25">
      <c r="A40" s="14" t="str">
        <f>("106")</f>
        <v>106</v>
      </c>
      <c r="B40" s="13" t="s">
        <v>29</v>
      </c>
      <c r="C40" s="13" t="s">
        <v>90</v>
      </c>
      <c r="D40" s="13" t="s">
        <v>73</v>
      </c>
      <c r="E40" s="15" t="s">
        <v>91</v>
      </c>
      <c r="F40" s="8" t="s">
        <v>229</v>
      </c>
      <c r="G40" s="8" t="s">
        <v>229</v>
      </c>
      <c r="H40" s="8" t="s">
        <v>229</v>
      </c>
      <c r="I40" s="8" t="s">
        <v>229</v>
      </c>
      <c r="J40" s="8" t="s">
        <v>229</v>
      </c>
      <c r="K40" s="8" t="s">
        <v>229</v>
      </c>
      <c r="L40" s="8" t="s">
        <v>229</v>
      </c>
      <c r="M40" s="8" t="s">
        <v>229</v>
      </c>
      <c r="N40" s="8" t="s">
        <v>229</v>
      </c>
      <c r="O40" s="8" t="s">
        <v>229</v>
      </c>
      <c r="P40" s="8" t="s">
        <v>229</v>
      </c>
      <c r="Q40" s="8" t="s">
        <v>229</v>
      </c>
      <c r="R40" s="8" t="s">
        <v>229</v>
      </c>
      <c r="S40" s="8" t="s">
        <v>229</v>
      </c>
    </row>
    <row r="41" spans="1:20" x14ac:dyDescent="0.25">
      <c r="A41" s="14" t="str">
        <f>("313")</f>
        <v>313</v>
      </c>
      <c r="B41" s="13" t="s">
        <v>141</v>
      </c>
      <c r="C41" s="13" t="s">
        <v>142</v>
      </c>
      <c r="D41" s="13" t="s">
        <v>73</v>
      </c>
      <c r="E41" s="15" t="s">
        <v>143</v>
      </c>
      <c r="F41" s="8" t="s">
        <v>226</v>
      </c>
      <c r="G41" s="8" t="s">
        <v>226</v>
      </c>
      <c r="H41" s="8" t="s">
        <v>226</v>
      </c>
      <c r="I41" s="8" t="s">
        <v>226</v>
      </c>
      <c r="J41" s="8" t="s">
        <v>226</v>
      </c>
      <c r="K41" s="8" t="s">
        <v>226</v>
      </c>
      <c r="L41" s="8" t="s">
        <v>226</v>
      </c>
      <c r="M41" s="8" t="s">
        <v>226</v>
      </c>
      <c r="N41" s="8" t="s">
        <v>226</v>
      </c>
      <c r="O41" s="8" t="s">
        <v>226</v>
      </c>
      <c r="P41" s="8" t="s">
        <v>226</v>
      </c>
      <c r="Q41" s="8" t="s">
        <v>226</v>
      </c>
      <c r="R41" s="6" t="s">
        <v>226</v>
      </c>
      <c r="S41" s="8" t="s">
        <v>226</v>
      </c>
    </row>
    <row r="42" spans="1:20" x14ac:dyDescent="0.25">
      <c r="A42" s="14"/>
      <c r="B42" s="13"/>
      <c r="C42" s="13"/>
      <c r="D42" s="13"/>
      <c r="E42" s="15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6"/>
      <c r="S42" s="8"/>
    </row>
    <row r="43" spans="1:20" x14ac:dyDescent="0.25">
      <c r="A43" s="14" t="str">
        <f>("303")</f>
        <v>303</v>
      </c>
      <c r="B43" s="13" t="s">
        <v>134</v>
      </c>
      <c r="C43" s="13" t="s">
        <v>139</v>
      </c>
      <c r="D43" s="13" t="s">
        <v>40</v>
      </c>
      <c r="E43" s="15" t="s">
        <v>140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5</v>
      </c>
      <c r="N43" s="8">
        <v>0</v>
      </c>
      <c r="O43" s="8">
        <v>0</v>
      </c>
      <c r="P43" s="8">
        <v>0</v>
      </c>
      <c r="Q43" s="8">
        <v>0</v>
      </c>
      <c r="R43" s="6">
        <f>SUM(F43:Q43)</f>
        <v>5</v>
      </c>
      <c r="S43" s="8" t="s">
        <v>215</v>
      </c>
    </row>
    <row r="44" spans="1:20" x14ac:dyDescent="0.25">
      <c r="A44" s="14" t="str">
        <f>("500")</f>
        <v>500</v>
      </c>
      <c r="B44" s="13" t="s">
        <v>180</v>
      </c>
      <c r="C44" s="13" t="s">
        <v>81</v>
      </c>
      <c r="D44" s="13" t="s">
        <v>40</v>
      </c>
      <c r="E44" s="15" t="s">
        <v>181</v>
      </c>
      <c r="F44" s="8">
        <v>1</v>
      </c>
      <c r="G44" s="8">
        <v>0</v>
      </c>
      <c r="H44" s="8">
        <v>0</v>
      </c>
      <c r="I44" s="8">
        <v>5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6">
        <f>SUM(F44:Q44)</f>
        <v>6</v>
      </c>
      <c r="S44" s="8" t="s">
        <v>216</v>
      </c>
      <c r="T44" t="s">
        <v>230</v>
      </c>
    </row>
    <row r="45" spans="1:20" x14ac:dyDescent="0.25">
      <c r="A45" s="14" t="str">
        <f>("345")</f>
        <v>345</v>
      </c>
      <c r="B45" s="13" t="s">
        <v>65</v>
      </c>
      <c r="C45" s="13" t="s">
        <v>144</v>
      </c>
      <c r="D45" s="13" t="s">
        <v>40</v>
      </c>
      <c r="E45" s="15" t="s">
        <v>145</v>
      </c>
      <c r="F45" s="8">
        <v>2</v>
      </c>
      <c r="G45" s="8">
        <v>0</v>
      </c>
      <c r="H45" s="8">
        <v>2</v>
      </c>
      <c r="I45" s="8">
        <v>0</v>
      </c>
      <c r="J45" s="8">
        <v>0</v>
      </c>
      <c r="K45" s="8">
        <v>0</v>
      </c>
      <c r="L45" s="8">
        <v>0</v>
      </c>
      <c r="M45" s="8">
        <v>2</v>
      </c>
      <c r="N45" s="8">
        <v>0</v>
      </c>
      <c r="O45" s="8">
        <v>0</v>
      </c>
      <c r="P45" s="8">
        <v>0</v>
      </c>
      <c r="Q45" s="8">
        <v>0</v>
      </c>
      <c r="R45" s="6">
        <f>SUM(F45:Q45)</f>
        <v>6</v>
      </c>
      <c r="S45" s="8" t="s">
        <v>217</v>
      </c>
      <c r="T45" t="s">
        <v>231</v>
      </c>
    </row>
    <row r="46" spans="1:20" x14ac:dyDescent="0.25">
      <c r="A46" s="14" t="str">
        <f>("24")</f>
        <v>24</v>
      </c>
      <c r="B46" s="13" t="s">
        <v>36</v>
      </c>
      <c r="C46" s="13" t="s">
        <v>39</v>
      </c>
      <c r="D46" s="13" t="s">
        <v>40</v>
      </c>
      <c r="E46" s="15" t="s">
        <v>41</v>
      </c>
      <c r="F46" s="8" t="s">
        <v>229</v>
      </c>
      <c r="G46" s="8" t="s">
        <v>229</v>
      </c>
      <c r="H46" s="8" t="s">
        <v>229</v>
      </c>
      <c r="I46" s="8" t="s">
        <v>229</v>
      </c>
      <c r="J46" s="8" t="s">
        <v>229</v>
      </c>
      <c r="K46" s="8" t="s">
        <v>229</v>
      </c>
      <c r="L46" s="8" t="s">
        <v>229</v>
      </c>
      <c r="M46" s="8" t="s">
        <v>229</v>
      </c>
      <c r="N46" s="8" t="s">
        <v>229</v>
      </c>
      <c r="O46" s="8" t="s">
        <v>229</v>
      </c>
      <c r="P46" s="8" t="s">
        <v>229</v>
      </c>
      <c r="Q46" s="8" t="s">
        <v>229</v>
      </c>
      <c r="R46" s="8" t="s">
        <v>229</v>
      </c>
      <c r="S46" s="8" t="s">
        <v>229</v>
      </c>
    </row>
    <row r="47" spans="1:20" x14ac:dyDescent="0.25">
      <c r="A47" s="14" t="str">
        <f>("253")</f>
        <v>253</v>
      </c>
      <c r="B47" s="13" t="s">
        <v>129</v>
      </c>
      <c r="C47" s="13" t="s">
        <v>130</v>
      </c>
      <c r="D47" s="13" t="s">
        <v>40</v>
      </c>
      <c r="E47" s="15" t="s">
        <v>131</v>
      </c>
      <c r="F47" s="8" t="s">
        <v>229</v>
      </c>
      <c r="G47" s="8" t="s">
        <v>229</v>
      </c>
      <c r="H47" s="8" t="s">
        <v>229</v>
      </c>
      <c r="I47" s="8" t="s">
        <v>229</v>
      </c>
      <c r="J47" s="8" t="s">
        <v>229</v>
      </c>
      <c r="K47" s="8" t="s">
        <v>229</v>
      </c>
      <c r="L47" s="8" t="s">
        <v>229</v>
      </c>
      <c r="M47" s="8" t="s">
        <v>229</v>
      </c>
      <c r="N47" s="8" t="s">
        <v>229</v>
      </c>
      <c r="O47" s="8" t="s">
        <v>229</v>
      </c>
      <c r="P47" s="8" t="s">
        <v>229</v>
      </c>
      <c r="Q47" s="8" t="s">
        <v>229</v>
      </c>
      <c r="R47" s="8" t="s">
        <v>229</v>
      </c>
      <c r="S47" s="8" t="s">
        <v>229</v>
      </c>
    </row>
    <row r="48" spans="1:20" x14ac:dyDescent="0.25">
      <c r="A48" s="14"/>
      <c r="B48" s="13"/>
      <c r="C48" s="13"/>
      <c r="D48" s="13"/>
      <c r="E48" s="15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6"/>
      <c r="S48" s="8"/>
    </row>
    <row r="49" spans="1:20" x14ac:dyDescent="0.25">
      <c r="A49" s="14" t="str">
        <f>("138")</f>
        <v>138</v>
      </c>
      <c r="B49" s="13" t="s">
        <v>99</v>
      </c>
      <c r="C49" s="13" t="s">
        <v>100</v>
      </c>
      <c r="D49" s="13" t="s">
        <v>55</v>
      </c>
      <c r="E49" s="15" t="s">
        <v>101</v>
      </c>
      <c r="F49" s="8">
        <v>0</v>
      </c>
      <c r="G49" s="8">
        <v>0</v>
      </c>
      <c r="H49" s="8">
        <v>0</v>
      </c>
      <c r="I49" s="8">
        <v>2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6">
        <f t="shared" ref="R49:R54" si="2">SUM(F49:Q49)</f>
        <v>2</v>
      </c>
      <c r="S49" s="8" t="s">
        <v>215</v>
      </c>
      <c r="T49" s="25"/>
    </row>
    <row r="50" spans="1:20" x14ac:dyDescent="0.25">
      <c r="A50" s="14" t="str">
        <f>("45")</f>
        <v>45</v>
      </c>
      <c r="B50" s="13" t="s">
        <v>53</v>
      </c>
      <c r="C50" s="13" t="s">
        <v>54</v>
      </c>
      <c r="D50" s="13" t="s">
        <v>55</v>
      </c>
      <c r="E50" s="15" t="s">
        <v>56</v>
      </c>
      <c r="F50" s="8">
        <v>2</v>
      </c>
      <c r="G50" s="8">
        <v>0</v>
      </c>
      <c r="H50" s="8">
        <v>0</v>
      </c>
      <c r="I50" s="8">
        <v>1</v>
      </c>
      <c r="J50" s="8">
        <v>2</v>
      </c>
      <c r="K50" s="8">
        <v>0</v>
      </c>
      <c r="L50" s="8">
        <v>0</v>
      </c>
      <c r="M50" s="8">
        <v>0</v>
      </c>
      <c r="N50" s="8">
        <v>5</v>
      </c>
      <c r="O50" s="8">
        <v>0</v>
      </c>
      <c r="P50" s="8">
        <v>0</v>
      </c>
      <c r="Q50" s="8">
        <v>0</v>
      </c>
      <c r="R50" s="6">
        <f t="shared" si="2"/>
        <v>10</v>
      </c>
      <c r="S50" s="8" t="s">
        <v>216</v>
      </c>
    </row>
    <row r="51" spans="1:20" s="25" customFormat="1" x14ac:dyDescent="0.25">
      <c r="A51" s="14" t="str">
        <f>("523")</f>
        <v>523</v>
      </c>
      <c r="B51" s="13" t="s">
        <v>184</v>
      </c>
      <c r="C51" s="13" t="s">
        <v>183</v>
      </c>
      <c r="D51" s="13" t="s">
        <v>55</v>
      </c>
      <c r="E51" s="15" t="s">
        <v>67</v>
      </c>
      <c r="F51" s="8">
        <v>0</v>
      </c>
      <c r="G51" s="8">
        <v>1</v>
      </c>
      <c r="H51" s="8">
        <v>0</v>
      </c>
      <c r="I51" s="8">
        <v>1</v>
      </c>
      <c r="J51" s="8">
        <v>1</v>
      </c>
      <c r="K51" s="8">
        <v>3</v>
      </c>
      <c r="L51" s="8">
        <v>0</v>
      </c>
      <c r="M51" s="8">
        <v>2</v>
      </c>
      <c r="N51" s="8">
        <v>5</v>
      </c>
      <c r="O51" s="8">
        <v>1</v>
      </c>
      <c r="P51" s="8">
        <v>0</v>
      </c>
      <c r="Q51" s="8">
        <v>0</v>
      </c>
      <c r="R51" s="6">
        <f t="shared" si="2"/>
        <v>14</v>
      </c>
      <c r="S51" s="8" t="s">
        <v>217</v>
      </c>
      <c r="T51"/>
    </row>
    <row r="52" spans="1:20" x14ac:dyDescent="0.25">
      <c r="A52" s="14" t="str">
        <f>("127")</f>
        <v>127</v>
      </c>
      <c r="B52" s="13" t="s">
        <v>97</v>
      </c>
      <c r="C52" s="13" t="s">
        <v>96</v>
      </c>
      <c r="D52" s="13" t="s">
        <v>55</v>
      </c>
      <c r="E52" s="15" t="s">
        <v>98</v>
      </c>
      <c r="F52" s="8">
        <v>1</v>
      </c>
      <c r="G52" s="8">
        <v>2</v>
      </c>
      <c r="H52" s="8">
        <v>0</v>
      </c>
      <c r="I52" s="8">
        <v>1</v>
      </c>
      <c r="J52" s="8">
        <v>4</v>
      </c>
      <c r="K52" s="8">
        <v>6</v>
      </c>
      <c r="L52" s="8">
        <v>1</v>
      </c>
      <c r="M52" s="8">
        <v>0</v>
      </c>
      <c r="N52" s="8">
        <v>3</v>
      </c>
      <c r="O52" s="8">
        <v>1</v>
      </c>
      <c r="P52" s="8">
        <v>0</v>
      </c>
      <c r="Q52" s="8">
        <v>0</v>
      </c>
      <c r="R52" s="6">
        <f t="shared" si="2"/>
        <v>19</v>
      </c>
      <c r="S52" s="8" t="s">
        <v>218</v>
      </c>
    </row>
    <row r="53" spans="1:20" x14ac:dyDescent="0.25">
      <c r="A53" s="14" t="str">
        <f>("395")</f>
        <v>395</v>
      </c>
      <c r="B53" s="13" t="s">
        <v>152</v>
      </c>
      <c r="C53" s="13" t="s">
        <v>153</v>
      </c>
      <c r="D53" s="13" t="s">
        <v>55</v>
      </c>
      <c r="E53" s="15" t="s">
        <v>154</v>
      </c>
      <c r="F53" s="8">
        <v>0</v>
      </c>
      <c r="G53" s="8">
        <v>5</v>
      </c>
      <c r="H53" s="8">
        <v>1</v>
      </c>
      <c r="I53" s="8">
        <v>8</v>
      </c>
      <c r="J53" s="8">
        <v>1</v>
      </c>
      <c r="K53" s="8">
        <v>3</v>
      </c>
      <c r="L53" s="8">
        <v>1</v>
      </c>
      <c r="M53" s="8">
        <v>3</v>
      </c>
      <c r="N53" s="8">
        <v>6</v>
      </c>
      <c r="O53" s="8">
        <v>1</v>
      </c>
      <c r="P53" s="8">
        <v>5</v>
      </c>
      <c r="Q53" s="8">
        <v>0</v>
      </c>
      <c r="R53" s="6">
        <f t="shared" si="2"/>
        <v>34</v>
      </c>
      <c r="S53" s="8" t="s">
        <v>219</v>
      </c>
    </row>
    <row r="54" spans="1:20" x14ac:dyDescent="0.25">
      <c r="A54" s="14" t="str">
        <f>("434")</f>
        <v>434</v>
      </c>
      <c r="B54" s="13" t="s">
        <v>164</v>
      </c>
      <c r="C54" s="13" t="s">
        <v>165</v>
      </c>
      <c r="D54" s="13" t="s">
        <v>55</v>
      </c>
      <c r="E54" s="15" t="s">
        <v>166</v>
      </c>
      <c r="F54" s="8">
        <v>3</v>
      </c>
      <c r="G54" s="8">
        <v>13</v>
      </c>
      <c r="H54" s="8">
        <v>4</v>
      </c>
      <c r="I54" s="8">
        <v>13</v>
      </c>
      <c r="J54" s="8">
        <v>12</v>
      </c>
      <c r="K54" s="8">
        <v>12</v>
      </c>
      <c r="L54" s="8">
        <v>10</v>
      </c>
      <c r="M54" s="8">
        <v>3</v>
      </c>
      <c r="N54" s="8">
        <v>13</v>
      </c>
      <c r="O54" s="8">
        <v>0</v>
      </c>
      <c r="P54" s="8">
        <v>4</v>
      </c>
      <c r="Q54" s="8">
        <v>0</v>
      </c>
      <c r="R54" s="6">
        <f t="shared" si="2"/>
        <v>87</v>
      </c>
      <c r="S54" s="8" t="s">
        <v>220</v>
      </c>
    </row>
    <row r="55" spans="1:20" x14ac:dyDescent="0.25">
      <c r="A55" s="14" t="str">
        <f>("455")</f>
        <v>455</v>
      </c>
      <c r="B55" s="13" t="s">
        <v>170</v>
      </c>
      <c r="C55" s="13" t="s">
        <v>171</v>
      </c>
      <c r="D55" s="13" t="s">
        <v>55</v>
      </c>
      <c r="E55" s="15" t="s">
        <v>172</v>
      </c>
      <c r="F55" s="8" t="s">
        <v>229</v>
      </c>
      <c r="G55" s="8" t="s">
        <v>229</v>
      </c>
      <c r="H55" s="8" t="s">
        <v>229</v>
      </c>
      <c r="I55" s="8" t="s">
        <v>229</v>
      </c>
      <c r="J55" s="8" t="s">
        <v>229</v>
      </c>
      <c r="K55" s="8" t="s">
        <v>229</v>
      </c>
      <c r="L55" s="8" t="s">
        <v>229</v>
      </c>
      <c r="M55" s="8" t="s">
        <v>229</v>
      </c>
      <c r="N55" s="8" t="s">
        <v>229</v>
      </c>
      <c r="O55" s="8" t="s">
        <v>229</v>
      </c>
      <c r="P55" s="8" t="s">
        <v>229</v>
      </c>
      <c r="Q55" s="8" t="s">
        <v>229</v>
      </c>
      <c r="R55" s="8" t="s">
        <v>229</v>
      </c>
      <c r="S55" s="8" t="s">
        <v>229</v>
      </c>
    </row>
    <row r="56" spans="1:20" x14ac:dyDescent="0.25">
      <c r="A56" s="14" t="str">
        <f>("458")</f>
        <v>458</v>
      </c>
      <c r="B56" s="13" t="s">
        <v>175</v>
      </c>
      <c r="C56" s="13" t="s">
        <v>176</v>
      </c>
      <c r="D56" s="13" t="s">
        <v>55</v>
      </c>
      <c r="E56" s="15" t="s">
        <v>177</v>
      </c>
      <c r="F56" s="8" t="s">
        <v>229</v>
      </c>
      <c r="G56" s="8" t="s">
        <v>229</v>
      </c>
      <c r="H56" s="8" t="s">
        <v>229</v>
      </c>
      <c r="I56" s="8" t="s">
        <v>229</v>
      </c>
      <c r="J56" s="8" t="s">
        <v>229</v>
      </c>
      <c r="K56" s="8" t="s">
        <v>229</v>
      </c>
      <c r="L56" s="8" t="s">
        <v>229</v>
      </c>
      <c r="M56" s="8" t="s">
        <v>229</v>
      </c>
      <c r="N56" s="8" t="s">
        <v>229</v>
      </c>
      <c r="O56" s="8" t="s">
        <v>229</v>
      </c>
      <c r="P56" s="8" t="s">
        <v>229</v>
      </c>
      <c r="Q56" s="8" t="s">
        <v>229</v>
      </c>
      <c r="R56" s="8" t="s">
        <v>229</v>
      </c>
      <c r="S56" s="8" t="s">
        <v>229</v>
      </c>
    </row>
    <row r="57" spans="1:20" x14ac:dyDescent="0.25">
      <c r="A57" s="14"/>
      <c r="B57" s="13"/>
      <c r="C57" s="13"/>
      <c r="D57" s="13"/>
      <c r="E57" s="15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6"/>
      <c r="S57" s="8"/>
    </row>
    <row r="58" spans="1:20" x14ac:dyDescent="0.25">
      <c r="A58" s="14" t="str">
        <f>("806")</f>
        <v>806</v>
      </c>
      <c r="B58" s="13" t="s">
        <v>201</v>
      </c>
      <c r="C58" s="13" t="s">
        <v>202</v>
      </c>
      <c r="D58" s="13" t="s">
        <v>203</v>
      </c>
      <c r="E58" s="15" t="s">
        <v>204</v>
      </c>
      <c r="F58" s="8">
        <v>0</v>
      </c>
      <c r="G58" s="8">
        <v>0</v>
      </c>
      <c r="H58" s="8">
        <v>5</v>
      </c>
      <c r="I58" s="8">
        <v>6</v>
      </c>
      <c r="J58" s="8">
        <v>0</v>
      </c>
      <c r="K58" s="8">
        <v>5</v>
      </c>
      <c r="L58" s="8">
        <v>4</v>
      </c>
      <c r="M58" s="8">
        <v>2</v>
      </c>
      <c r="N58" s="8">
        <v>0</v>
      </c>
      <c r="O58" s="8">
        <v>0</v>
      </c>
      <c r="P58" s="8">
        <v>0</v>
      </c>
      <c r="Q58" s="8">
        <v>0</v>
      </c>
      <c r="R58" s="6">
        <f>SUM(F58:Q58)</f>
        <v>22</v>
      </c>
      <c r="S58" s="8" t="s">
        <v>215</v>
      </c>
    </row>
    <row r="59" spans="1:20" x14ac:dyDescent="0.25">
      <c r="A59" s="14"/>
      <c r="B59" s="13"/>
      <c r="C59" s="13"/>
      <c r="D59" s="13"/>
      <c r="E59" s="15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6"/>
      <c r="S59" s="8"/>
    </row>
    <row r="60" spans="1:20" x14ac:dyDescent="0.25">
      <c r="A60" s="14" t="str">
        <f>("204")</f>
        <v>204</v>
      </c>
      <c r="B60" s="13" t="s">
        <v>114</v>
      </c>
      <c r="C60" s="13" t="s">
        <v>115</v>
      </c>
      <c r="D60" s="13" t="s">
        <v>44</v>
      </c>
      <c r="E60" s="15" t="s">
        <v>116</v>
      </c>
      <c r="F60" s="8">
        <v>0</v>
      </c>
      <c r="G60" s="8">
        <v>0</v>
      </c>
      <c r="H60" s="8">
        <v>2</v>
      </c>
      <c r="I60" s="8">
        <v>0</v>
      </c>
      <c r="J60" s="8">
        <v>0</v>
      </c>
      <c r="K60" s="8">
        <v>1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6">
        <f t="shared" ref="R60:R65" si="3">SUM(F60:Q60)</f>
        <v>3</v>
      </c>
      <c r="S60" s="8" t="s">
        <v>215</v>
      </c>
    </row>
    <row r="61" spans="1:20" x14ac:dyDescent="0.25">
      <c r="A61" s="14" t="str">
        <f>("441")</f>
        <v>441</v>
      </c>
      <c r="B61" s="13" t="s">
        <v>167</v>
      </c>
      <c r="C61" s="13" t="s">
        <v>168</v>
      </c>
      <c r="D61" s="13" t="s">
        <v>44</v>
      </c>
      <c r="E61" s="15" t="s">
        <v>169</v>
      </c>
      <c r="F61" s="8">
        <v>6</v>
      </c>
      <c r="G61" s="8">
        <v>0</v>
      </c>
      <c r="H61" s="8">
        <v>0</v>
      </c>
      <c r="I61" s="8">
        <v>0</v>
      </c>
      <c r="J61" s="8">
        <v>0</v>
      </c>
      <c r="K61" s="8">
        <v>1</v>
      </c>
      <c r="L61" s="8">
        <v>0</v>
      </c>
      <c r="M61" s="8">
        <v>0</v>
      </c>
      <c r="N61" s="8">
        <v>0</v>
      </c>
      <c r="O61" s="8">
        <v>1</v>
      </c>
      <c r="P61" s="8">
        <v>0</v>
      </c>
      <c r="Q61" s="8">
        <v>0</v>
      </c>
      <c r="R61" s="6">
        <f t="shared" si="3"/>
        <v>8</v>
      </c>
      <c r="S61" s="8" t="s">
        <v>216</v>
      </c>
    </row>
    <row r="62" spans="1:20" x14ac:dyDescent="0.25">
      <c r="A62" s="26">
        <v>808</v>
      </c>
      <c r="B62" s="13" t="s">
        <v>207</v>
      </c>
      <c r="C62" s="13" t="s">
        <v>208</v>
      </c>
      <c r="D62" s="13" t="s">
        <v>44</v>
      </c>
      <c r="E62" s="15" t="s">
        <v>209</v>
      </c>
      <c r="F62" s="8">
        <v>8</v>
      </c>
      <c r="G62" s="8">
        <v>0</v>
      </c>
      <c r="H62" s="8">
        <v>2</v>
      </c>
      <c r="I62" s="8">
        <v>0</v>
      </c>
      <c r="J62" s="8">
        <v>0</v>
      </c>
      <c r="K62" s="8">
        <v>1</v>
      </c>
      <c r="L62" s="8">
        <v>0</v>
      </c>
      <c r="M62" s="8">
        <v>1</v>
      </c>
      <c r="N62" s="8">
        <v>0</v>
      </c>
      <c r="O62" s="8">
        <v>5</v>
      </c>
      <c r="P62" s="8">
        <v>0</v>
      </c>
      <c r="Q62" s="8">
        <v>1</v>
      </c>
      <c r="R62" s="6">
        <f t="shared" si="3"/>
        <v>18</v>
      </c>
      <c r="S62" s="8" t="s">
        <v>217</v>
      </c>
    </row>
    <row r="63" spans="1:20" x14ac:dyDescent="0.25">
      <c r="A63" s="22" t="str">
        <f>("244")</f>
        <v>244</v>
      </c>
      <c r="B63" s="23" t="s">
        <v>77</v>
      </c>
      <c r="C63" s="23" t="s">
        <v>125</v>
      </c>
      <c r="D63" s="23" t="s">
        <v>44</v>
      </c>
      <c r="E63" s="24" t="s">
        <v>126</v>
      </c>
      <c r="F63" s="21">
        <v>10</v>
      </c>
      <c r="G63" s="21">
        <v>0</v>
      </c>
      <c r="H63" s="21">
        <v>3</v>
      </c>
      <c r="I63" s="21">
        <v>0</v>
      </c>
      <c r="J63" s="21">
        <v>0</v>
      </c>
      <c r="K63" s="21">
        <v>0</v>
      </c>
      <c r="L63" s="21">
        <v>1</v>
      </c>
      <c r="M63" s="21">
        <v>2</v>
      </c>
      <c r="N63" s="21">
        <v>0</v>
      </c>
      <c r="O63" s="21">
        <v>6</v>
      </c>
      <c r="P63" s="21">
        <v>1</v>
      </c>
      <c r="Q63" s="21">
        <v>1</v>
      </c>
      <c r="R63" s="6">
        <f t="shared" si="3"/>
        <v>24</v>
      </c>
      <c r="S63" s="8" t="s">
        <v>218</v>
      </c>
    </row>
    <row r="64" spans="1:20" x14ac:dyDescent="0.25">
      <c r="A64" s="14" t="str">
        <f>("28")</f>
        <v>28</v>
      </c>
      <c r="B64" s="13" t="s">
        <v>42</v>
      </c>
      <c r="C64" s="13" t="s">
        <v>43</v>
      </c>
      <c r="D64" s="13" t="s">
        <v>44</v>
      </c>
      <c r="E64" s="15" t="s">
        <v>45</v>
      </c>
      <c r="F64" s="8">
        <v>8</v>
      </c>
      <c r="G64" s="8">
        <v>0</v>
      </c>
      <c r="H64" s="8">
        <v>1</v>
      </c>
      <c r="I64" s="8">
        <v>1</v>
      </c>
      <c r="J64" s="8">
        <v>0</v>
      </c>
      <c r="K64" s="8">
        <v>1</v>
      </c>
      <c r="L64" s="8">
        <v>0</v>
      </c>
      <c r="M64" s="8">
        <v>1</v>
      </c>
      <c r="N64" s="8">
        <v>3</v>
      </c>
      <c r="O64" s="8">
        <v>10</v>
      </c>
      <c r="P64" s="8">
        <v>1</v>
      </c>
      <c r="Q64" s="8">
        <v>6</v>
      </c>
      <c r="R64" s="6">
        <f t="shared" si="3"/>
        <v>32</v>
      </c>
      <c r="S64" s="8" t="s">
        <v>219</v>
      </c>
    </row>
    <row r="65" spans="1:20" x14ac:dyDescent="0.25">
      <c r="A65" s="14" t="str">
        <f>("211")</f>
        <v>211</v>
      </c>
      <c r="B65" s="13" t="s">
        <v>118</v>
      </c>
      <c r="C65" s="13" t="s">
        <v>119</v>
      </c>
      <c r="D65" s="13" t="s">
        <v>44</v>
      </c>
      <c r="E65" s="15" t="s">
        <v>120</v>
      </c>
      <c r="F65" s="8">
        <v>7</v>
      </c>
      <c r="G65" s="8">
        <v>0</v>
      </c>
      <c r="H65" s="8">
        <v>8</v>
      </c>
      <c r="I65" s="8">
        <v>2</v>
      </c>
      <c r="J65" s="8">
        <v>0</v>
      </c>
      <c r="K65" s="8">
        <v>0</v>
      </c>
      <c r="L65" s="8">
        <v>0</v>
      </c>
      <c r="M65" s="8">
        <v>5</v>
      </c>
      <c r="N65" s="8">
        <v>0</v>
      </c>
      <c r="O65" s="8">
        <v>2</v>
      </c>
      <c r="P65" s="8">
        <v>6</v>
      </c>
      <c r="Q65" s="8">
        <v>5</v>
      </c>
      <c r="R65" s="6">
        <f t="shared" si="3"/>
        <v>35</v>
      </c>
      <c r="S65" s="8" t="s">
        <v>220</v>
      </c>
    </row>
    <row r="66" spans="1:20" x14ac:dyDescent="0.25">
      <c r="A66" s="26"/>
      <c r="B66" s="13"/>
      <c r="C66" s="13"/>
      <c r="D66" s="13"/>
      <c r="E66" s="15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6"/>
      <c r="S66" s="8"/>
    </row>
    <row r="67" spans="1:20" x14ac:dyDescent="0.25">
      <c r="A67" s="14" t="str">
        <f>("20")</f>
        <v>20</v>
      </c>
      <c r="B67" s="13" t="s">
        <v>36</v>
      </c>
      <c r="C67" s="13" t="s">
        <v>37</v>
      </c>
      <c r="D67" s="13" t="s">
        <v>31</v>
      </c>
      <c r="E67" s="15" t="s">
        <v>38</v>
      </c>
      <c r="F67" s="8">
        <v>0</v>
      </c>
      <c r="G67" s="8">
        <v>0</v>
      </c>
      <c r="H67" s="8">
        <v>0</v>
      </c>
      <c r="I67" s="8">
        <v>0</v>
      </c>
      <c r="J67" s="8">
        <v>1</v>
      </c>
      <c r="K67" s="8">
        <v>0</v>
      </c>
      <c r="L67" s="8">
        <v>0</v>
      </c>
      <c r="M67" s="8">
        <v>0</v>
      </c>
      <c r="N67" s="8">
        <v>1</v>
      </c>
      <c r="O67" s="8">
        <v>0</v>
      </c>
      <c r="P67" s="8">
        <v>0</v>
      </c>
      <c r="Q67" s="8">
        <v>0</v>
      </c>
      <c r="R67" s="6">
        <f t="shared" ref="R67:R79" si="4">SUM(F67:Q67)</f>
        <v>2</v>
      </c>
      <c r="S67" s="8" t="s">
        <v>215</v>
      </c>
      <c r="T67" t="s">
        <v>232</v>
      </c>
    </row>
    <row r="68" spans="1:20" x14ac:dyDescent="0.25">
      <c r="A68" s="14" t="str">
        <f>("83")</f>
        <v>83</v>
      </c>
      <c r="B68" s="13" t="s">
        <v>75</v>
      </c>
      <c r="C68" s="13" t="s">
        <v>76</v>
      </c>
      <c r="D68" s="13" t="s">
        <v>31</v>
      </c>
      <c r="E68" s="15" t="s">
        <v>32</v>
      </c>
      <c r="F68" s="8">
        <v>0</v>
      </c>
      <c r="G68" s="8">
        <v>0</v>
      </c>
      <c r="H68" s="8">
        <v>0</v>
      </c>
      <c r="I68" s="8">
        <v>1</v>
      </c>
      <c r="J68" s="8">
        <v>1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6">
        <f t="shared" si="4"/>
        <v>2</v>
      </c>
      <c r="S68" s="8" t="s">
        <v>215</v>
      </c>
      <c r="T68" t="s">
        <v>232</v>
      </c>
    </row>
    <row r="69" spans="1:20" x14ac:dyDescent="0.25">
      <c r="A69" s="14" t="str">
        <f>("147")</f>
        <v>147</v>
      </c>
      <c r="B69" s="13" t="s">
        <v>92</v>
      </c>
      <c r="C69" s="13" t="s">
        <v>103</v>
      </c>
      <c r="D69" s="13" t="s">
        <v>31</v>
      </c>
      <c r="E69" s="15" t="s">
        <v>104</v>
      </c>
      <c r="F69" s="8">
        <v>0</v>
      </c>
      <c r="G69" s="8">
        <v>0</v>
      </c>
      <c r="H69" s="8">
        <v>0</v>
      </c>
      <c r="I69" s="8">
        <v>0</v>
      </c>
      <c r="J69" s="8">
        <v>2</v>
      </c>
      <c r="K69" s="8">
        <v>0</v>
      </c>
      <c r="L69" s="8">
        <v>0</v>
      </c>
      <c r="M69" s="8">
        <v>0</v>
      </c>
      <c r="N69" s="8">
        <v>1</v>
      </c>
      <c r="O69" s="8">
        <v>1</v>
      </c>
      <c r="P69" s="8">
        <v>0</v>
      </c>
      <c r="Q69" s="8">
        <v>0</v>
      </c>
      <c r="R69" s="6">
        <f t="shared" si="4"/>
        <v>4</v>
      </c>
      <c r="S69" s="8" t="s">
        <v>217</v>
      </c>
    </row>
    <row r="70" spans="1:20" x14ac:dyDescent="0.25">
      <c r="A70" s="14" t="str">
        <f>("708")</f>
        <v>708</v>
      </c>
      <c r="B70" s="13" t="s">
        <v>36</v>
      </c>
      <c r="C70" s="13" t="s">
        <v>185</v>
      </c>
      <c r="D70" s="13" t="s">
        <v>31</v>
      </c>
      <c r="E70" s="15" t="s">
        <v>186</v>
      </c>
      <c r="F70" s="8">
        <v>0</v>
      </c>
      <c r="G70" s="8">
        <v>0</v>
      </c>
      <c r="H70" s="8">
        <v>0</v>
      </c>
      <c r="I70" s="8">
        <v>3</v>
      </c>
      <c r="J70" s="8">
        <v>0</v>
      </c>
      <c r="K70" s="8">
        <v>0</v>
      </c>
      <c r="L70" s="8">
        <v>1</v>
      </c>
      <c r="M70" s="8">
        <v>0</v>
      </c>
      <c r="N70" s="8">
        <v>0</v>
      </c>
      <c r="O70" s="8">
        <v>1</v>
      </c>
      <c r="P70" s="8">
        <v>0</v>
      </c>
      <c r="Q70" s="8">
        <v>0</v>
      </c>
      <c r="R70" s="6">
        <f t="shared" si="4"/>
        <v>5</v>
      </c>
      <c r="S70" s="8" t="s">
        <v>218</v>
      </c>
    </row>
    <row r="71" spans="1:20" x14ac:dyDescent="0.25">
      <c r="A71" s="14" t="str">
        <f>("105")</f>
        <v>105</v>
      </c>
      <c r="B71" s="13" t="s">
        <v>87</v>
      </c>
      <c r="C71" s="13" t="s">
        <v>88</v>
      </c>
      <c r="D71" s="13" t="s">
        <v>31</v>
      </c>
      <c r="E71" s="15" t="s">
        <v>89</v>
      </c>
      <c r="F71" s="8">
        <v>0</v>
      </c>
      <c r="G71" s="8">
        <v>0</v>
      </c>
      <c r="H71" s="8">
        <v>0</v>
      </c>
      <c r="I71" s="8">
        <v>3</v>
      </c>
      <c r="J71" s="8">
        <v>3</v>
      </c>
      <c r="K71" s="8">
        <v>1</v>
      </c>
      <c r="L71" s="8">
        <v>2</v>
      </c>
      <c r="M71" s="8">
        <v>0</v>
      </c>
      <c r="N71" s="8">
        <v>1</v>
      </c>
      <c r="O71" s="8">
        <v>1</v>
      </c>
      <c r="P71" s="8">
        <v>1</v>
      </c>
      <c r="Q71" s="8">
        <v>0</v>
      </c>
      <c r="R71" s="6">
        <f t="shared" si="4"/>
        <v>12</v>
      </c>
      <c r="S71" s="8" t="s">
        <v>219</v>
      </c>
    </row>
    <row r="72" spans="1:20" x14ac:dyDescent="0.25">
      <c r="A72" s="14" t="str">
        <f>("10")</f>
        <v>10</v>
      </c>
      <c r="B72" s="13" t="s">
        <v>29</v>
      </c>
      <c r="C72" s="13" t="s">
        <v>30</v>
      </c>
      <c r="D72" s="13" t="s">
        <v>31</v>
      </c>
      <c r="E72" s="15" t="s">
        <v>32</v>
      </c>
      <c r="F72" s="8">
        <v>0</v>
      </c>
      <c r="G72" s="8">
        <v>1</v>
      </c>
      <c r="H72" s="8">
        <v>0</v>
      </c>
      <c r="I72" s="8">
        <v>7</v>
      </c>
      <c r="J72" s="8">
        <v>0</v>
      </c>
      <c r="K72" s="8">
        <v>0</v>
      </c>
      <c r="L72" s="8">
        <v>0</v>
      </c>
      <c r="M72" s="8">
        <v>1</v>
      </c>
      <c r="N72" s="8">
        <v>3</v>
      </c>
      <c r="O72" s="8">
        <v>0</v>
      </c>
      <c r="P72" s="8">
        <v>5</v>
      </c>
      <c r="Q72" s="8">
        <v>0</v>
      </c>
      <c r="R72" s="6">
        <f t="shared" si="4"/>
        <v>17</v>
      </c>
      <c r="S72" s="8" t="s">
        <v>220</v>
      </c>
    </row>
    <row r="73" spans="1:20" x14ac:dyDescent="0.25">
      <c r="A73" s="14" t="str">
        <f>("126")</f>
        <v>126</v>
      </c>
      <c r="B73" s="13" t="s">
        <v>95</v>
      </c>
      <c r="C73" s="13" t="s">
        <v>96</v>
      </c>
      <c r="D73" s="13" t="s">
        <v>31</v>
      </c>
      <c r="E73" s="15" t="s">
        <v>48</v>
      </c>
      <c r="F73" s="8">
        <v>0</v>
      </c>
      <c r="G73" s="8">
        <v>0</v>
      </c>
      <c r="H73" s="8">
        <v>0</v>
      </c>
      <c r="I73" s="8">
        <v>8</v>
      </c>
      <c r="J73" s="8">
        <v>1</v>
      </c>
      <c r="K73" s="8">
        <v>5</v>
      </c>
      <c r="L73" s="8">
        <v>0</v>
      </c>
      <c r="M73" s="8">
        <v>0</v>
      </c>
      <c r="N73" s="8">
        <v>3</v>
      </c>
      <c r="O73" s="8">
        <v>1</v>
      </c>
      <c r="P73" s="8">
        <v>0</v>
      </c>
      <c r="Q73" s="8">
        <v>0</v>
      </c>
      <c r="R73" s="6">
        <f t="shared" si="4"/>
        <v>18</v>
      </c>
      <c r="S73" s="8" t="s">
        <v>221</v>
      </c>
    </row>
    <row r="74" spans="1:20" x14ac:dyDescent="0.25">
      <c r="A74" s="14" t="str">
        <f>("54")</f>
        <v>54</v>
      </c>
      <c r="B74" s="13" t="s">
        <v>59</v>
      </c>
      <c r="C74" s="13" t="s">
        <v>60</v>
      </c>
      <c r="D74" s="13" t="s">
        <v>31</v>
      </c>
      <c r="E74" s="15" t="s">
        <v>61</v>
      </c>
      <c r="F74" s="8">
        <v>0</v>
      </c>
      <c r="G74" s="8">
        <v>4</v>
      </c>
      <c r="H74" s="8">
        <v>5</v>
      </c>
      <c r="I74" s="8">
        <v>4</v>
      </c>
      <c r="J74" s="8">
        <v>2</v>
      </c>
      <c r="K74" s="8">
        <v>1</v>
      </c>
      <c r="L74" s="8">
        <v>0</v>
      </c>
      <c r="M74" s="8">
        <v>2</v>
      </c>
      <c r="N74" s="8">
        <v>0</v>
      </c>
      <c r="O74" s="8">
        <v>1</v>
      </c>
      <c r="P74" s="8">
        <v>0</v>
      </c>
      <c r="Q74" s="8">
        <v>0</v>
      </c>
      <c r="R74" s="6">
        <f t="shared" si="4"/>
        <v>19</v>
      </c>
      <c r="S74" s="8" t="s">
        <v>222</v>
      </c>
    </row>
    <row r="75" spans="1:20" x14ac:dyDescent="0.25">
      <c r="A75" s="14" t="str">
        <f>("71")</f>
        <v>71</v>
      </c>
      <c r="B75" s="13" t="s">
        <v>68</v>
      </c>
      <c r="C75" s="13" t="s">
        <v>69</v>
      </c>
      <c r="D75" s="13" t="s">
        <v>31</v>
      </c>
      <c r="E75" s="15" t="s">
        <v>38</v>
      </c>
      <c r="F75" s="8">
        <v>0</v>
      </c>
      <c r="G75" s="8">
        <v>4</v>
      </c>
      <c r="H75" s="8">
        <v>0</v>
      </c>
      <c r="I75" s="8">
        <v>3</v>
      </c>
      <c r="J75" s="8">
        <v>3</v>
      </c>
      <c r="K75" s="8">
        <v>5</v>
      </c>
      <c r="L75" s="8">
        <v>2</v>
      </c>
      <c r="M75" s="8">
        <v>2</v>
      </c>
      <c r="N75" s="8">
        <v>2</v>
      </c>
      <c r="O75" s="8">
        <v>0</v>
      </c>
      <c r="P75" s="8">
        <v>2</v>
      </c>
      <c r="Q75" s="8">
        <v>5</v>
      </c>
      <c r="R75" s="6">
        <f t="shared" si="4"/>
        <v>28</v>
      </c>
      <c r="S75" s="8" t="s">
        <v>223</v>
      </c>
    </row>
    <row r="76" spans="1:20" x14ac:dyDescent="0.25">
      <c r="A76" s="14" t="str">
        <f>("157")</f>
        <v>157</v>
      </c>
      <c r="B76" s="13" t="s">
        <v>109</v>
      </c>
      <c r="C76" s="13" t="s">
        <v>110</v>
      </c>
      <c r="D76" s="13" t="s">
        <v>31</v>
      </c>
      <c r="E76" s="15" t="s">
        <v>111</v>
      </c>
      <c r="F76" s="8">
        <v>3</v>
      </c>
      <c r="G76" s="8">
        <v>5</v>
      </c>
      <c r="H76" s="8">
        <v>3</v>
      </c>
      <c r="I76" s="8">
        <v>3</v>
      </c>
      <c r="J76" s="8">
        <v>3</v>
      </c>
      <c r="K76" s="8">
        <v>15</v>
      </c>
      <c r="L76" s="8">
        <v>1</v>
      </c>
      <c r="M76" s="8">
        <v>1</v>
      </c>
      <c r="N76" s="8">
        <v>0</v>
      </c>
      <c r="O76" s="8">
        <v>2</v>
      </c>
      <c r="P76" s="8">
        <v>0</v>
      </c>
      <c r="Q76" s="8">
        <v>0</v>
      </c>
      <c r="R76" s="6">
        <f t="shared" si="4"/>
        <v>36</v>
      </c>
      <c r="S76" s="8" t="s">
        <v>224</v>
      </c>
    </row>
    <row r="77" spans="1:20" x14ac:dyDescent="0.25">
      <c r="A77" s="14" t="str">
        <f>("32")</f>
        <v>32</v>
      </c>
      <c r="B77" s="13" t="s">
        <v>46</v>
      </c>
      <c r="C77" s="13" t="s">
        <v>47</v>
      </c>
      <c r="D77" s="13" t="s">
        <v>31</v>
      </c>
      <c r="E77" s="15" t="s">
        <v>48</v>
      </c>
      <c r="F77" s="8">
        <v>0</v>
      </c>
      <c r="G77" s="8">
        <v>2</v>
      </c>
      <c r="H77" s="8">
        <v>0</v>
      </c>
      <c r="I77" s="8">
        <v>10</v>
      </c>
      <c r="J77" s="8">
        <v>1</v>
      </c>
      <c r="K77" s="8">
        <v>0</v>
      </c>
      <c r="L77" s="8">
        <v>4</v>
      </c>
      <c r="M77" s="8">
        <v>7</v>
      </c>
      <c r="N77" s="8">
        <v>7</v>
      </c>
      <c r="O77" s="8">
        <v>5</v>
      </c>
      <c r="P77" s="8">
        <v>1</v>
      </c>
      <c r="Q77" s="8">
        <v>1</v>
      </c>
      <c r="R77" s="6">
        <f t="shared" si="4"/>
        <v>38</v>
      </c>
      <c r="S77" s="8" t="s">
        <v>225</v>
      </c>
    </row>
    <row r="78" spans="1:20" x14ac:dyDescent="0.25">
      <c r="A78" s="14" t="str">
        <f>("11")</f>
        <v>11</v>
      </c>
      <c r="B78" s="13" t="s">
        <v>33</v>
      </c>
      <c r="C78" s="13" t="s">
        <v>34</v>
      </c>
      <c r="D78" s="13" t="s">
        <v>31</v>
      </c>
      <c r="E78" s="15" t="s">
        <v>35</v>
      </c>
      <c r="F78" s="8">
        <v>4</v>
      </c>
      <c r="G78" s="8">
        <v>8</v>
      </c>
      <c r="H78" s="8">
        <v>0</v>
      </c>
      <c r="I78" s="8">
        <v>4</v>
      </c>
      <c r="J78" s="8">
        <v>5</v>
      </c>
      <c r="K78" s="8">
        <v>5</v>
      </c>
      <c r="L78" s="8">
        <v>5</v>
      </c>
      <c r="M78" s="8">
        <v>6</v>
      </c>
      <c r="N78" s="8">
        <v>9</v>
      </c>
      <c r="O78" s="8">
        <v>4</v>
      </c>
      <c r="P78" s="8">
        <v>2</v>
      </c>
      <c r="Q78" s="8">
        <v>0</v>
      </c>
      <c r="R78" s="6">
        <f t="shared" si="4"/>
        <v>52</v>
      </c>
      <c r="S78" s="8" t="s">
        <v>227</v>
      </c>
    </row>
    <row r="79" spans="1:20" x14ac:dyDescent="0.25">
      <c r="A79" s="14" t="str">
        <f>("289")</f>
        <v>289</v>
      </c>
      <c r="B79" s="13" t="s">
        <v>134</v>
      </c>
      <c r="C79" s="13" t="s">
        <v>34</v>
      </c>
      <c r="D79" s="13" t="s">
        <v>31</v>
      </c>
      <c r="E79" s="15" t="s">
        <v>135</v>
      </c>
      <c r="F79" s="8">
        <v>3</v>
      </c>
      <c r="G79" s="8">
        <v>8</v>
      </c>
      <c r="H79" s="8">
        <v>0</v>
      </c>
      <c r="I79" s="8">
        <v>5</v>
      </c>
      <c r="J79" s="8">
        <v>2</v>
      </c>
      <c r="K79" s="8">
        <v>0</v>
      </c>
      <c r="L79" s="8">
        <v>3</v>
      </c>
      <c r="M79" s="8">
        <v>7</v>
      </c>
      <c r="N79" s="8">
        <v>11</v>
      </c>
      <c r="O79" s="8">
        <v>6</v>
      </c>
      <c r="P79" s="8">
        <v>8</v>
      </c>
      <c r="Q79" s="8">
        <v>6</v>
      </c>
      <c r="R79" s="6">
        <f t="shared" si="4"/>
        <v>59</v>
      </c>
      <c r="S79" s="8" t="s">
        <v>228</v>
      </c>
    </row>
    <row r="80" spans="1:20" x14ac:dyDescent="0.25">
      <c r="A80" s="14" t="str">
        <f>("63")</f>
        <v>63</v>
      </c>
      <c r="B80" s="13" t="s">
        <v>65</v>
      </c>
      <c r="C80" s="13" t="s">
        <v>66</v>
      </c>
      <c r="D80" s="13" t="s">
        <v>31</v>
      </c>
      <c r="E80" s="15" t="s">
        <v>67</v>
      </c>
      <c r="F80" s="8" t="s">
        <v>226</v>
      </c>
      <c r="G80" s="8" t="s">
        <v>226</v>
      </c>
      <c r="H80" s="8" t="s">
        <v>226</v>
      </c>
      <c r="I80" s="8" t="s">
        <v>226</v>
      </c>
      <c r="J80" s="8" t="s">
        <v>226</v>
      </c>
      <c r="K80" s="8" t="s">
        <v>226</v>
      </c>
      <c r="L80" s="8" t="s">
        <v>226</v>
      </c>
      <c r="M80" s="8" t="s">
        <v>226</v>
      </c>
      <c r="N80" s="8" t="s">
        <v>226</v>
      </c>
      <c r="O80" s="8" t="s">
        <v>226</v>
      </c>
      <c r="P80" s="8" t="s">
        <v>226</v>
      </c>
      <c r="Q80" s="8" t="s">
        <v>226</v>
      </c>
      <c r="R80" s="6" t="s">
        <v>226</v>
      </c>
      <c r="S80" s="8" t="s">
        <v>226</v>
      </c>
    </row>
    <row r="81" spans="1:19" x14ac:dyDescent="0.25">
      <c r="A81" s="14"/>
      <c r="B81" s="13"/>
      <c r="C81" s="13"/>
      <c r="D81" s="13"/>
      <c r="E81" s="15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6"/>
      <c r="S81" s="8"/>
    </row>
    <row r="82" spans="1:19" x14ac:dyDescent="0.25">
      <c r="A82" s="26">
        <v>809</v>
      </c>
      <c r="B82" s="29" t="s">
        <v>233</v>
      </c>
      <c r="C82" s="29" t="s">
        <v>187</v>
      </c>
      <c r="D82" s="23" t="s">
        <v>211</v>
      </c>
      <c r="E82" s="31" t="s">
        <v>188</v>
      </c>
      <c r="F82" s="21">
        <v>2</v>
      </c>
      <c r="G82" s="8">
        <v>3</v>
      </c>
      <c r="H82" s="8">
        <v>5</v>
      </c>
      <c r="I82" s="8">
        <v>8</v>
      </c>
      <c r="J82" s="8">
        <v>4</v>
      </c>
      <c r="K82" s="8">
        <v>10</v>
      </c>
      <c r="L82" s="8">
        <v>7</v>
      </c>
      <c r="M82" s="8">
        <v>7</v>
      </c>
      <c r="N82" s="8">
        <v>4</v>
      </c>
      <c r="O82" s="8">
        <v>8</v>
      </c>
      <c r="P82" s="8">
        <v>9</v>
      </c>
      <c r="Q82" s="8">
        <v>2</v>
      </c>
      <c r="R82" s="6">
        <f>SUM(F82:Q82)</f>
        <v>69</v>
      </c>
      <c r="S82" s="8" t="s">
        <v>215</v>
      </c>
    </row>
    <row r="83" spans="1:19" x14ac:dyDescent="0.25">
      <c r="A83" s="14" t="str">
        <f>("802")</f>
        <v>802</v>
      </c>
      <c r="B83" s="13" t="s">
        <v>192</v>
      </c>
      <c r="C83" s="13" t="s">
        <v>193</v>
      </c>
      <c r="D83" s="13" t="s">
        <v>211</v>
      </c>
      <c r="E83" s="15" t="s">
        <v>74</v>
      </c>
      <c r="F83" s="8">
        <v>9</v>
      </c>
      <c r="G83" s="8">
        <v>8</v>
      </c>
      <c r="H83" s="8">
        <v>6</v>
      </c>
      <c r="I83" s="8">
        <v>13</v>
      </c>
      <c r="J83" s="8">
        <v>5</v>
      </c>
      <c r="K83" s="8">
        <v>15</v>
      </c>
      <c r="L83" s="8">
        <v>8</v>
      </c>
      <c r="M83" s="8">
        <v>9</v>
      </c>
      <c r="N83" s="8">
        <v>8</v>
      </c>
      <c r="O83" s="8">
        <v>15</v>
      </c>
      <c r="P83" s="8">
        <v>9</v>
      </c>
      <c r="Q83" s="8">
        <v>7</v>
      </c>
      <c r="R83" s="6">
        <f>SUM(F83:Q83)</f>
        <v>112</v>
      </c>
      <c r="S83" s="8" t="s">
        <v>216</v>
      </c>
    </row>
    <row r="84" spans="1:19" x14ac:dyDescent="0.25">
      <c r="A84" s="26"/>
      <c r="B84" s="29"/>
      <c r="C84" s="29"/>
      <c r="D84" s="23"/>
      <c r="E84" s="31"/>
      <c r="F84" s="21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6"/>
      <c r="S84" s="8"/>
    </row>
    <row r="85" spans="1:19" x14ac:dyDescent="0.25">
      <c r="A85" s="14">
        <v>62</v>
      </c>
      <c r="B85" s="13" t="s">
        <v>62</v>
      </c>
      <c r="C85" s="13" t="s">
        <v>63</v>
      </c>
      <c r="D85" s="13" t="s">
        <v>212</v>
      </c>
      <c r="E85" s="15" t="s">
        <v>64</v>
      </c>
      <c r="F85" s="8">
        <v>11</v>
      </c>
      <c r="G85" s="8">
        <v>8</v>
      </c>
      <c r="H85" s="8">
        <v>1</v>
      </c>
      <c r="I85" s="8">
        <v>13</v>
      </c>
      <c r="J85" s="8">
        <v>7</v>
      </c>
      <c r="K85" s="8">
        <v>9</v>
      </c>
      <c r="L85" s="8">
        <v>7</v>
      </c>
      <c r="M85" s="8">
        <v>9</v>
      </c>
      <c r="N85" s="8">
        <v>5</v>
      </c>
      <c r="O85" s="8">
        <v>13</v>
      </c>
      <c r="P85" s="8">
        <v>3</v>
      </c>
      <c r="Q85" s="8">
        <v>15</v>
      </c>
      <c r="R85" s="6">
        <f>SUM(F85:Q85)</f>
        <v>101</v>
      </c>
      <c r="S85" s="8" t="s">
        <v>215</v>
      </c>
    </row>
    <row r="86" spans="1:19" x14ac:dyDescent="0.25">
      <c r="A86" s="14"/>
      <c r="B86" s="13"/>
      <c r="C86" s="13"/>
      <c r="D86" s="13"/>
      <c r="E86" s="15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6"/>
      <c r="S86" s="8"/>
    </row>
    <row r="87" spans="1:19" x14ac:dyDescent="0.25">
      <c r="A87" s="14" t="str">
        <f>("93")</f>
        <v>93</v>
      </c>
      <c r="B87" s="13" t="s">
        <v>68</v>
      </c>
      <c r="C87" s="13" t="s">
        <v>83</v>
      </c>
      <c r="D87" s="13" t="s">
        <v>51</v>
      </c>
      <c r="E87" s="15" t="s">
        <v>84</v>
      </c>
      <c r="F87" s="8">
        <v>0</v>
      </c>
      <c r="G87" s="8">
        <v>3</v>
      </c>
      <c r="H87" s="8">
        <v>0</v>
      </c>
      <c r="I87" s="8">
        <v>2</v>
      </c>
      <c r="J87" s="8">
        <v>3</v>
      </c>
      <c r="K87" s="8">
        <v>2</v>
      </c>
      <c r="L87" s="8">
        <v>0</v>
      </c>
      <c r="M87" s="8">
        <v>0</v>
      </c>
      <c r="N87" s="8">
        <v>0</v>
      </c>
      <c r="O87" s="8">
        <v>0</v>
      </c>
      <c r="P87" s="8">
        <v>2</v>
      </c>
      <c r="Q87" s="8">
        <v>0</v>
      </c>
      <c r="R87" s="6">
        <f>SUM(F87:Q87)</f>
        <v>12</v>
      </c>
      <c r="S87" s="8" t="s">
        <v>215</v>
      </c>
    </row>
    <row r="88" spans="1:19" x14ac:dyDescent="0.25">
      <c r="A88" s="14" t="str">
        <f>("91")</f>
        <v>91</v>
      </c>
      <c r="B88" s="13" t="s">
        <v>80</v>
      </c>
      <c r="C88" s="13" t="s">
        <v>81</v>
      </c>
      <c r="D88" s="13" t="s">
        <v>51</v>
      </c>
      <c r="E88" s="15" t="s">
        <v>82</v>
      </c>
      <c r="F88" s="8">
        <v>0</v>
      </c>
      <c r="G88" s="8">
        <v>0</v>
      </c>
      <c r="H88" s="8">
        <v>0</v>
      </c>
      <c r="I88" s="8">
        <v>2</v>
      </c>
      <c r="J88" s="8">
        <v>0</v>
      </c>
      <c r="K88" s="8">
        <v>4</v>
      </c>
      <c r="L88" s="8">
        <v>2</v>
      </c>
      <c r="M88" s="8">
        <v>2</v>
      </c>
      <c r="N88" s="8">
        <v>1</v>
      </c>
      <c r="O88" s="8">
        <v>0</v>
      </c>
      <c r="P88" s="8">
        <v>2</v>
      </c>
      <c r="Q88" s="8">
        <v>0</v>
      </c>
      <c r="R88" s="6">
        <f>SUM(F88:Q88)</f>
        <v>13</v>
      </c>
      <c r="S88" s="8" t="s">
        <v>216</v>
      </c>
    </row>
    <row r="89" spans="1:19" x14ac:dyDescent="0.25">
      <c r="A89" s="14" t="str">
        <f>("459")</f>
        <v>459</v>
      </c>
      <c r="B89" s="13" t="s">
        <v>178</v>
      </c>
      <c r="C89" s="13" t="s">
        <v>171</v>
      </c>
      <c r="D89" s="13" t="s">
        <v>51</v>
      </c>
      <c r="E89" s="15" t="s">
        <v>179</v>
      </c>
      <c r="F89" s="8" t="s">
        <v>229</v>
      </c>
      <c r="G89" s="8" t="s">
        <v>229</v>
      </c>
      <c r="H89" s="8" t="s">
        <v>229</v>
      </c>
      <c r="I89" s="8" t="s">
        <v>229</v>
      </c>
      <c r="J89" s="8" t="s">
        <v>229</v>
      </c>
      <c r="K89" s="8" t="s">
        <v>229</v>
      </c>
      <c r="L89" s="8" t="s">
        <v>229</v>
      </c>
      <c r="M89" s="8" t="s">
        <v>229</v>
      </c>
      <c r="N89" s="8" t="s">
        <v>229</v>
      </c>
      <c r="O89" s="8" t="s">
        <v>229</v>
      </c>
      <c r="P89" s="8" t="s">
        <v>229</v>
      </c>
      <c r="Q89" s="8" t="s">
        <v>229</v>
      </c>
      <c r="R89" s="8" t="s">
        <v>229</v>
      </c>
      <c r="S89" s="8" t="s">
        <v>229</v>
      </c>
    </row>
    <row r="90" spans="1:19" x14ac:dyDescent="0.25">
      <c r="A90" s="16"/>
      <c r="B90" s="17"/>
      <c r="C90" s="17"/>
      <c r="D90" s="17"/>
      <c r="E90" s="1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6"/>
      <c r="S90" s="8"/>
    </row>
    <row r="91" spans="1:19" x14ac:dyDescent="0.25">
      <c r="A91" s="16" t="str">
        <f>("36")</f>
        <v>36</v>
      </c>
      <c r="B91" s="17" t="s">
        <v>49</v>
      </c>
      <c r="C91" s="17" t="s">
        <v>50</v>
      </c>
      <c r="D91" s="17" t="s">
        <v>58</v>
      </c>
      <c r="E91" s="18" t="s">
        <v>52</v>
      </c>
      <c r="F91" s="8">
        <v>4</v>
      </c>
      <c r="G91" s="8">
        <v>3</v>
      </c>
      <c r="H91" s="8">
        <v>4</v>
      </c>
      <c r="I91" s="8">
        <v>4</v>
      </c>
      <c r="J91" s="8">
        <v>5</v>
      </c>
      <c r="K91" s="8">
        <v>1</v>
      </c>
      <c r="L91" s="8">
        <v>0</v>
      </c>
      <c r="M91" s="8">
        <v>2</v>
      </c>
      <c r="N91" s="8">
        <v>0</v>
      </c>
      <c r="O91" s="8">
        <v>1</v>
      </c>
      <c r="P91" s="8">
        <v>0</v>
      </c>
      <c r="Q91" s="8">
        <v>0</v>
      </c>
      <c r="R91" s="6">
        <f>SUM(F91:Q91)</f>
        <v>24</v>
      </c>
      <c r="S91" s="8" t="s">
        <v>215</v>
      </c>
    </row>
    <row r="92" spans="1:19" x14ac:dyDescent="0.25">
      <c r="A92" s="27" t="str">
        <f>("139")</f>
        <v>139</v>
      </c>
      <c r="B92" s="30" t="s">
        <v>102</v>
      </c>
      <c r="C92" s="30" t="s">
        <v>100</v>
      </c>
      <c r="D92" s="30" t="s">
        <v>58</v>
      </c>
      <c r="E92" s="32" t="s">
        <v>52</v>
      </c>
      <c r="F92" s="8">
        <v>8</v>
      </c>
      <c r="G92" s="8">
        <v>0</v>
      </c>
      <c r="H92" s="8">
        <v>4</v>
      </c>
      <c r="I92" s="8">
        <v>3</v>
      </c>
      <c r="J92" s="8">
        <v>0</v>
      </c>
      <c r="K92" s="8">
        <v>3</v>
      </c>
      <c r="L92" s="8">
        <v>0</v>
      </c>
      <c r="M92" s="8">
        <v>3</v>
      </c>
      <c r="N92" s="8">
        <v>5</v>
      </c>
      <c r="O92" s="8">
        <v>3</v>
      </c>
      <c r="P92" s="8">
        <v>0</v>
      </c>
      <c r="Q92" s="8">
        <v>3</v>
      </c>
      <c r="R92" s="6">
        <f>SUM(F92:Q92)</f>
        <v>32</v>
      </c>
      <c r="S92" s="8" t="s">
        <v>216</v>
      </c>
    </row>
    <row r="93" spans="1:19" x14ac:dyDescent="0.25">
      <c r="A93" s="28" t="str">
        <f>("46")</f>
        <v>46</v>
      </c>
      <c r="B93" s="19" t="s">
        <v>57</v>
      </c>
      <c r="C93" s="19" t="s">
        <v>54</v>
      </c>
      <c r="D93" s="19" t="s">
        <v>58</v>
      </c>
      <c r="E93" s="20" t="s">
        <v>52</v>
      </c>
      <c r="F93" s="8">
        <v>6</v>
      </c>
      <c r="G93" s="8">
        <v>0</v>
      </c>
      <c r="H93" s="8">
        <v>8</v>
      </c>
      <c r="I93" s="8">
        <v>8</v>
      </c>
      <c r="J93" s="8">
        <v>0</v>
      </c>
      <c r="K93" s="8">
        <v>3</v>
      </c>
      <c r="L93" s="8">
        <v>1</v>
      </c>
      <c r="M93" s="8">
        <v>11</v>
      </c>
      <c r="N93" s="8">
        <v>6</v>
      </c>
      <c r="O93" s="8">
        <v>6</v>
      </c>
      <c r="P93" s="8">
        <v>0</v>
      </c>
      <c r="Q93" s="8">
        <v>5</v>
      </c>
      <c r="R93" s="6">
        <f>SUM(F93:Q93)</f>
        <v>54</v>
      </c>
      <c r="S93" s="8" t="s">
        <v>217</v>
      </c>
    </row>
    <row r="94" spans="1:19" x14ac:dyDescent="0.25">
      <c r="A94" s="28" t="str">
        <f>("256")</f>
        <v>256</v>
      </c>
      <c r="B94" s="19" t="s">
        <v>132</v>
      </c>
      <c r="C94" s="19" t="s">
        <v>133</v>
      </c>
      <c r="D94" s="19" t="s">
        <v>58</v>
      </c>
      <c r="E94" s="19" t="s">
        <v>52</v>
      </c>
      <c r="F94" s="8">
        <v>9</v>
      </c>
      <c r="G94" s="8">
        <v>1</v>
      </c>
      <c r="H94" s="8">
        <v>5</v>
      </c>
      <c r="I94" s="8">
        <v>10</v>
      </c>
      <c r="J94" s="8">
        <v>5</v>
      </c>
      <c r="K94" s="8">
        <v>11</v>
      </c>
      <c r="L94" s="8">
        <v>5</v>
      </c>
      <c r="M94" s="8">
        <v>13</v>
      </c>
      <c r="N94" s="8">
        <v>6</v>
      </c>
      <c r="O94" s="8">
        <v>7</v>
      </c>
      <c r="P94" s="8">
        <v>3</v>
      </c>
      <c r="Q94" s="8">
        <v>6</v>
      </c>
      <c r="R94" s="6">
        <f>SUM(F94:Q94)</f>
        <v>81</v>
      </c>
      <c r="S94" s="8" t="s">
        <v>218</v>
      </c>
    </row>
    <row r="95" spans="1:19" x14ac:dyDescent="0.25">
      <c r="A95" s="28" t="str">
        <f>("522")</f>
        <v>522</v>
      </c>
      <c r="B95" s="19" t="s">
        <v>182</v>
      </c>
      <c r="C95" s="19" t="s">
        <v>183</v>
      </c>
      <c r="D95" s="19" t="s">
        <v>58</v>
      </c>
      <c r="E95" s="19" t="s">
        <v>84</v>
      </c>
      <c r="F95" s="8" t="s">
        <v>226</v>
      </c>
      <c r="G95" s="8" t="s">
        <v>226</v>
      </c>
      <c r="H95" s="8" t="s">
        <v>226</v>
      </c>
      <c r="I95" s="8" t="s">
        <v>226</v>
      </c>
      <c r="J95" s="8" t="s">
        <v>226</v>
      </c>
      <c r="K95" s="8" t="s">
        <v>226</v>
      </c>
      <c r="L95" s="8" t="s">
        <v>226</v>
      </c>
      <c r="M95" s="8" t="s">
        <v>226</v>
      </c>
      <c r="N95" s="8" t="s">
        <v>226</v>
      </c>
      <c r="O95" s="8" t="s">
        <v>226</v>
      </c>
      <c r="P95" s="8" t="s">
        <v>226</v>
      </c>
      <c r="Q95" s="8" t="s">
        <v>226</v>
      </c>
      <c r="R95" s="6" t="s">
        <v>226</v>
      </c>
      <c r="S95" s="8" t="s">
        <v>226</v>
      </c>
    </row>
  </sheetData>
  <sortState xmlns:xlrd2="http://schemas.microsoft.com/office/spreadsheetml/2017/richdata2" ref="A60:T65">
    <sortCondition ref="R60:R65"/>
  </sortState>
  <mergeCells count="5">
    <mergeCell ref="A1:E1"/>
    <mergeCell ref="A3:E3"/>
    <mergeCell ref="A5:E5"/>
    <mergeCell ref="B7:C7"/>
    <mergeCell ref="A2:E2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Wiseman</dc:creator>
  <cp:lastModifiedBy>Mike Wiseman</cp:lastModifiedBy>
  <dcterms:created xsi:type="dcterms:W3CDTF">2021-11-14T12:51:41Z</dcterms:created>
  <dcterms:modified xsi:type="dcterms:W3CDTF">2021-11-15T10:27:47Z</dcterms:modified>
</cp:coreProperties>
</file>